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75" tabRatio="404" firstSheet="1" activeTab="1"/>
  </bookViews>
  <sheets>
    <sheet name="Strucno" sheetId="2" state="hidden" r:id="rId1"/>
    <sheet name="Sheet1" sheetId="7" r:id="rId2"/>
  </sheets>
  <calcPr calcId="144525"/>
</workbook>
</file>

<file path=xl/sharedStrings.xml><?xml version="1.0" encoding="utf-8"?>
<sst xmlns="http://schemas.openxmlformats.org/spreadsheetml/2006/main" count="1318" uniqueCount="503">
  <si>
    <t>Година</t>
  </si>
  <si>
    <t>Наслов на учебник</t>
  </si>
  <si>
    <t>Автор/и</t>
  </si>
  <si>
    <t>Вкупна цена со ДДВ</t>
  </si>
  <si>
    <t xml:space="preserve">70% од вкупната цена со ДДВ </t>
  </si>
  <si>
    <t>Прва година</t>
  </si>
  <si>
    <t>македонски</t>
  </si>
  <si>
    <t>албански</t>
  </si>
  <si>
    <t>турски</t>
  </si>
  <si>
    <t>прва</t>
  </si>
  <si>
    <t xml:space="preserve">Основи на право </t>
  </si>
  <si>
    <t xml:space="preserve">Владо Грнчаревски, Радмила Цуцуловска Б.Миланова </t>
  </si>
  <si>
    <t>Македонски јазик и литература за ученици од другите заедници</t>
  </si>
  <si>
    <t>Васил Тоциновски,Ранко Младеновски</t>
  </si>
  <si>
    <t xml:space="preserve">Физика </t>
  </si>
  <si>
    <t>Маргарита Гиновска,Христина Спасевска и Невенка Андоновска</t>
  </si>
  <si>
    <t>Сообраќајна инфраструктура</t>
  </si>
  <si>
    <t>Борче Здрабковски</t>
  </si>
  <si>
    <t>Сообраќајна географија</t>
  </si>
  <si>
    <t xml:space="preserve">Коле Павлов </t>
  </si>
  <si>
    <t xml:space="preserve">Математика </t>
  </si>
  <si>
    <t>Н.Целакоски,В.Бакева, Б.Миладиновиќ,Ј.Стефановски</t>
  </si>
  <si>
    <t xml:space="preserve">Хемија </t>
  </si>
  <si>
    <t xml:space="preserve">Б.Шоптрајанов </t>
  </si>
  <si>
    <t xml:space="preserve">Македонски јазик и литература </t>
  </si>
  <si>
    <t>В.Тоциновски,Р.Младеноски</t>
  </si>
  <si>
    <t>Основи на бизнисот-Алб</t>
  </si>
  <si>
    <t>Д.Ефтимовски, С.К.Велкова,З.Златковски</t>
  </si>
  <si>
    <t>Основи на бизнисот</t>
  </si>
  <si>
    <t xml:space="preserve">Основи на сообраќај и транспорт </t>
  </si>
  <si>
    <t>М-р Гордан Стојиќ</t>
  </si>
  <si>
    <t>Машиниски елементи со механика</t>
  </si>
  <si>
    <t>Емруш Исени</t>
  </si>
  <si>
    <t xml:space="preserve">Електротехнички материјали и елементи </t>
  </si>
  <si>
    <t xml:space="preserve">Жанета Сервини,Владимир Роме,Јани Сервини </t>
  </si>
  <si>
    <t>Заштита на работната и животната средина</t>
  </si>
  <si>
    <t>Валентина Маневска</t>
  </si>
  <si>
    <t>Минералогија</t>
  </si>
  <si>
    <t>Љупчо Поповски</t>
  </si>
  <si>
    <t>Подготовка на минерални суровини</t>
  </si>
  <si>
    <t>Трајко Трајчевски</t>
  </si>
  <si>
    <t>Графички дизајн</t>
  </si>
  <si>
    <t>Димитрије Антевски</t>
  </si>
  <si>
    <t>Основи на графичарство</t>
  </si>
  <si>
    <t>Естетика</t>
  </si>
  <si>
    <t>Благуна Симеоновска</t>
  </si>
  <si>
    <t>Козметика и фризерство</t>
  </si>
  <si>
    <t>Сања Атанасовски, Јасминка Гудоманова, Билјана Јанкуловска</t>
  </si>
  <si>
    <t>Оптички материјали</t>
  </si>
  <si>
    <t>Трајан Ивановски</t>
  </si>
  <si>
    <t>Машински елементи со механика</t>
  </si>
  <si>
    <t>Коле Павлов</t>
  </si>
  <si>
    <t>Храна и исхрана</t>
  </si>
  <si>
    <t>Медијана Николовска</t>
  </si>
  <si>
    <t>Машини, алати и уреди</t>
  </si>
  <si>
    <t>Вера Митриќеска, Олгица Маневска</t>
  </si>
  <si>
    <t>Втора година</t>
  </si>
  <si>
    <t>втора</t>
  </si>
  <si>
    <t xml:space="preserve">Педологија </t>
  </si>
  <si>
    <t>Елизабета Ангелеска</t>
  </si>
  <si>
    <t>Аналитичка хемија</t>
  </si>
  <si>
    <t xml:space="preserve">Сунчица Јосифоска и Станка Ѓорѓиевска </t>
  </si>
  <si>
    <t>Сметководство</t>
  </si>
  <si>
    <t xml:space="preserve">Нада Јованова </t>
  </si>
  <si>
    <t>Деловно работење</t>
  </si>
  <si>
    <t>Марија Дренковска Стојановска</t>
  </si>
  <si>
    <t>Земјоделска техника</t>
  </si>
  <si>
    <t>Проф.д-р Драги Таневски</t>
  </si>
  <si>
    <t>Аналогна електроника</t>
  </si>
  <si>
    <t xml:space="preserve">Наташа Божиновска </t>
  </si>
  <si>
    <t xml:space="preserve">Основи на нега </t>
  </si>
  <si>
    <t>Данка Гиговска,Зденка Ристеска</t>
  </si>
  <si>
    <t xml:space="preserve">Основи на бизнисот </t>
  </si>
  <si>
    <t>м-р Славица Ковачевска Велкова,Зоран Златковски и Димитар Ефтимоски</t>
  </si>
  <si>
    <t>Снежана Велкова,Соња Јовановска</t>
  </si>
  <si>
    <t>Логистика</t>
  </si>
  <si>
    <t>Иво Дуковски</t>
  </si>
  <si>
    <t xml:space="preserve">Основи на мерењата и електрични кола </t>
  </si>
  <si>
    <t xml:space="preserve">Тони Ѓеоргиевски,Тони Панов ,Јани Сервин </t>
  </si>
  <si>
    <t xml:space="preserve">Технологија на ракување и складирање на товарот </t>
  </si>
  <si>
    <t>Г.Кожуваровска</t>
  </si>
  <si>
    <t>Електротехника-Електротехничар за комјутерска техника</t>
  </si>
  <si>
    <t>Н.Божиновска</t>
  </si>
  <si>
    <t xml:space="preserve">Електроника </t>
  </si>
  <si>
    <t>Основи на нега -Алб-</t>
  </si>
  <si>
    <t>Д.Гигоска,З.Ристевска</t>
  </si>
  <si>
    <t>Физика</t>
  </si>
  <si>
    <t>Н.Андоновска,М.Ристова, М.Јоноска</t>
  </si>
  <si>
    <t>Машинство</t>
  </si>
  <si>
    <t>Дончо Петков , Ванчо Арсов</t>
  </si>
  <si>
    <t>Општа геологија</t>
  </si>
  <si>
    <t>Дончо Алексов</t>
  </si>
  <si>
    <t>Рударство со откопни методи</t>
  </si>
  <si>
    <t>Миле Нацев</t>
  </si>
  <si>
    <t>Геодезија и геодетски подлоги</t>
  </si>
  <si>
    <t>Миле Варошлиески</t>
  </si>
  <si>
    <t>Нацртна геометрија</t>
  </si>
  <si>
    <t>Весна Трповска</t>
  </si>
  <si>
    <t>Канцелариско работење</t>
  </si>
  <si>
    <t>Македон Славковски</t>
  </si>
  <si>
    <t>Секретарско работење</t>
  </si>
  <si>
    <t>Трговија и трговско работење</t>
  </si>
  <si>
    <t>Емануела Есмерова</t>
  </si>
  <si>
    <t>Станка Георгиевска, Сунчица Јосифовска</t>
  </si>
  <si>
    <t>Масажа</t>
  </si>
  <si>
    <t>Ериета Николиќ-Димитрова</t>
  </si>
  <si>
    <t>Ботаника со систематика</t>
  </si>
  <si>
    <t>Билјана Бауер Петровска</t>
  </si>
  <si>
    <t>Фармакологија</t>
  </si>
  <si>
    <t>Ромел Велев</t>
  </si>
  <si>
    <t>Анатомија на глава и око</t>
  </si>
  <si>
    <t>Кристена Славе Петровска</t>
  </si>
  <si>
    <t>Дерматологија</t>
  </si>
  <si>
    <t>Снежана Стојковска</t>
  </si>
  <si>
    <t>Оптика</t>
  </si>
  <si>
    <t>Стојан Манолев, марија Танева, Ана Вељановска</t>
  </si>
  <si>
    <t>Аеродинамика и механика на летање</t>
  </si>
  <si>
    <t>Билјана Пецакова-Канатларовска</t>
  </si>
  <si>
    <t>Воздухопловни инструменти</t>
  </si>
  <si>
    <t>Владо П. Тасевски</t>
  </si>
  <si>
    <t>Хидропневматска техника</t>
  </si>
  <si>
    <t>Петар Јанев</t>
  </si>
  <si>
    <t>Технологија на железнички транспорт</t>
  </si>
  <si>
    <t>Гордан Стоиќ, Кире Димановски</t>
  </si>
  <si>
    <t>Технологија на поштенски транспорт</t>
  </si>
  <si>
    <t>Весна Живаљевиќ</t>
  </si>
  <si>
    <t>Технологија на ракување и складирање на товарот</t>
  </si>
  <si>
    <t>Гордана Кожуваровска</t>
  </si>
  <si>
    <t>Основи на теорија и методика на спортот</t>
  </si>
  <si>
    <t>Бранко Крстевски,Серјожа Гонтарев Љупчо Станковски</t>
  </si>
  <si>
    <t>Агенциско работење</t>
  </si>
  <si>
    <t>Емилија Тодоровиќ</t>
  </si>
  <si>
    <t>Хотелско работење</t>
  </si>
  <si>
    <t>Велика Бизоева, Бранко Бизоев</t>
  </si>
  <si>
    <t>Прехранбена технологија</t>
  </si>
  <si>
    <t>Татјана Митевска Билјана Јанкуловска</t>
  </si>
  <si>
    <t>Производна техника</t>
  </si>
  <si>
    <t>Елизабета Трајковска</t>
  </si>
  <si>
    <t>Руди и метали</t>
  </si>
  <si>
    <t>Јован Мицковски, Снежана Коевска-Максимовска</t>
  </si>
  <si>
    <t>Суровини</t>
  </si>
  <si>
    <t>Снежана Коевска-Максимовска</t>
  </si>
  <si>
    <t>Технологија</t>
  </si>
  <si>
    <t>Дендрологија</t>
  </si>
  <si>
    <t>Јасмина Аврамовска</t>
  </si>
  <si>
    <t>Екоклиматологија</t>
  </si>
  <si>
    <t>Ангелко Ангелески</t>
  </si>
  <si>
    <t>Машини и алати за мебел и ентериер</t>
  </si>
  <si>
    <t>Марија Симоновска, Вера Митриќеска</t>
  </si>
  <si>
    <t>Педологија со петрографија</t>
  </si>
  <si>
    <t>Вера Митриќеска, Елизабета Ангелеска</t>
  </si>
  <si>
    <t>Слободно цртање</t>
  </si>
  <si>
    <t>Лидија Грујиќ Петковска</t>
  </si>
  <si>
    <t>Трета година</t>
  </si>
  <si>
    <t>трета</t>
  </si>
  <si>
    <t>Статистика</t>
  </si>
  <si>
    <t>Сузана Станковска и д-р Евица Делова Јолевска</t>
  </si>
  <si>
    <t>Автоматско управување и програмирање          (редовен и изборен)</t>
  </si>
  <si>
    <t>Драган Стојановиќ</t>
  </si>
  <si>
    <t>Нестороска Виолета</t>
  </si>
  <si>
    <t>Биохемија</t>
  </si>
  <si>
    <t>Натали Трајковска</t>
  </si>
  <si>
    <t>Албански јазик и литература</t>
  </si>
  <si>
    <t>Ресул Бектеши и Џезми Рустеми</t>
  </si>
  <si>
    <t>Бизнис</t>
  </si>
  <si>
    <t xml:space="preserve">м-р Славица Ковачевска Велкова,Зоран Златковски </t>
  </si>
  <si>
    <t xml:space="preserve">Драги Таневски </t>
  </si>
  <si>
    <t xml:space="preserve">Интерна и педијатрија </t>
  </si>
  <si>
    <t>Лилјана Симоновска</t>
  </si>
  <si>
    <t>Македонски јазик и литература за учебници од другите заедници</t>
  </si>
  <si>
    <t>Снежана Велкова, Соња Јовановска</t>
  </si>
  <si>
    <t>Комбиниран транспорт (редовен и изборен) за 3-та мк</t>
  </si>
  <si>
    <t>М-р Гордан Стојиќ и Кире Диманоски</t>
  </si>
  <si>
    <t>Геодезија со рударски мерења</t>
  </si>
  <si>
    <t>Петрографија</t>
  </si>
  <si>
    <t>Блажо Гаврилов</t>
  </si>
  <si>
    <t>Рударски машини со транспорт и извоз  (редовен и изборен)</t>
  </si>
  <si>
    <t>Рударство со откопни методи (редовен и изборен)</t>
  </si>
  <si>
    <t>Геодетски мерења</t>
  </si>
  <si>
    <t>Марија Ковачевска</t>
  </si>
  <si>
    <t>Сообраќајници (редовен и изборен)</t>
  </si>
  <si>
    <t xml:space="preserve">Жанета Димитриевска, Соња Стефановска, Емилија Димитрова, </t>
  </si>
  <si>
    <t>Канцелариско работење (редовен и изборен)</t>
  </si>
  <si>
    <t>Математика за економисти -изборен за 3 и 4</t>
  </si>
  <si>
    <t>Анета Гацовска, Јованка Тренчева Смилески, Надица Ивановска</t>
  </si>
  <si>
    <t>Основи на јавно право (редовен и изборен)</t>
  </si>
  <si>
    <t>Пазарно познавање на стоки</t>
  </si>
  <si>
    <t>Снежана Коевска-Максимовска, Војче Каленџиески</t>
  </si>
  <si>
    <t>Рехабилитација (редовен и изборен)</t>
  </si>
  <si>
    <t>Маја Манолева</t>
  </si>
  <si>
    <t>Физикална терапија (редовен и  изборен)</t>
  </si>
  <si>
    <t>Сточарско производство (редовен и  изборен)</t>
  </si>
  <si>
    <t>Трајче Манев</t>
  </si>
  <si>
    <t>Козметологија (редовен и изборен)</t>
  </si>
  <si>
    <t>Сања Атанасовски</t>
  </si>
  <si>
    <t>Оптички инструменти</t>
  </si>
  <si>
    <t>Каролина Дамјановска</t>
  </si>
  <si>
    <t>Применета козметика (редовен и изборен)</t>
  </si>
  <si>
    <t>Лидија Андоновска</t>
  </si>
  <si>
    <t>Воздухопловни конструкции (редовен и изборен)</t>
  </si>
  <si>
    <t>Владимир Андоновиќ</t>
  </si>
  <si>
    <t>Електроника (редовен и изборен)</t>
  </si>
  <si>
    <t>Наташа Божиновска</t>
  </si>
  <si>
    <t>Енергетска техника</t>
  </si>
  <si>
    <t>Сузана Масларова, Драган Стојановиќ</t>
  </si>
  <si>
    <t>Автобази и автостаници (редовен и изборен)</t>
  </si>
  <si>
    <t>Борче Манојловски</t>
  </si>
  <si>
    <t>Безбедност и регулирање во патниот сообраќај (редовен и  изборен)</t>
  </si>
  <si>
    <t>Организација на патниот сообраќај (редовен и изборен)</t>
  </si>
  <si>
    <t>Љубе Постолов</t>
  </si>
  <si>
    <t>Азра Тутиќ</t>
  </si>
  <si>
    <t>Технологија на патен транспорт</t>
  </si>
  <si>
    <t>Цветанка Ристиќ, Миодраг Ристиќ</t>
  </si>
  <si>
    <t>Агенциско работење (редовен и изборен)</t>
  </si>
  <si>
    <t>Зоран Николовски</t>
  </si>
  <si>
    <t>Маркетинг</t>
  </si>
  <si>
    <t>Шуна Спирова</t>
  </si>
  <si>
    <t>Хотелско работење (редовен и изборен)</t>
  </si>
  <si>
    <t>Велика Бизоева</t>
  </si>
  <si>
    <t>Станка Георгиевска, Сунчица Јосифовска,Зоран Кавраковски, Весна Рафајловска</t>
  </si>
  <si>
    <t>Аналитичка хемија - изборна 3 и 4 година</t>
  </si>
  <si>
    <t>Војче Каленџиевски</t>
  </si>
  <si>
    <t>Процесна контрола</t>
  </si>
  <si>
    <t>Технологија (редовен и изборен)</t>
  </si>
  <si>
    <t>Рајна Богеска</t>
  </si>
  <si>
    <t xml:space="preserve">Физичка хемија </t>
  </si>
  <si>
    <t>Бојан Шоптрајанов</t>
  </si>
  <si>
    <t>Ловство</t>
  </si>
  <si>
    <t>Катерина Пренкова</t>
  </si>
  <si>
    <t>Олгица Маневска, Марија Симоновска,Вера Митриќеска</t>
  </si>
  <si>
    <t>Проектирање на мебел (редовен и изборен)</t>
  </si>
  <si>
    <t>Снежана Трајковска</t>
  </si>
  <si>
    <t>Расадничарство</t>
  </si>
  <si>
    <t>Станка Керова</t>
  </si>
  <si>
    <t>Финална обработка на дрвото (редовен и изборен)</t>
  </si>
  <si>
    <t>Елена Андонова Трајче Андоновски</t>
  </si>
  <si>
    <t>Трета/Четврта година</t>
  </si>
  <si>
    <t>Бизнис                                        ( изборен за 3-та и 4-та год)</t>
  </si>
  <si>
    <t>Четврта година</t>
  </si>
  <si>
    <t>четврта</t>
  </si>
  <si>
    <t xml:space="preserve">Бизнис и претприемништво </t>
  </si>
  <si>
    <t>Таки Фити и др.</t>
  </si>
  <si>
    <t xml:space="preserve">Менаџмент </t>
  </si>
  <si>
    <t>Бобек Шуклев и Маја Шуклева</t>
  </si>
  <si>
    <t>Организација</t>
  </si>
  <si>
    <t>Кирил Постолов и Љубомир Дракулевски</t>
  </si>
  <si>
    <t xml:space="preserve">Машини и опрема </t>
  </si>
  <si>
    <t>М-р Сузана Масларова</t>
  </si>
  <si>
    <t>Автоматско управување и програмирање         (редовен и изборен)</t>
  </si>
  <si>
    <t>Петар Бошковски</t>
  </si>
  <si>
    <t>Економија                     (редовен и изборен)</t>
  </si>
  <si>
    <t xml:space="preserve">Лила Дамеска </t>
  </si>
  <si>
    <t>Милица Петрушевска,Сузана Цветковиќ</t>
  </si>
  <si>
    <t>Програмирање             (редовен  и изборен)</t>
  </si>
  <si>
    <t>Јулијана Петреска</t>
  </si>
  <si>
    <t>Технологија на обработка (редовен и изборен)</t>
  </si>
  <si>
    <t>Граѓанско образование</t>
  </si>
  <si>
    <t>Гордана Трајкова Костовска</t>
  </si>
  <si>
    <t>Одржување и монтажа</t>
  </si>
  <si>
    <t>Тодор Давчев</t>
  </si>
  <si>
    <t>Комбиниран транспорт</t>
  </si>
  <si>
    <t>А.Карачанов,Т.Шопов,  Г.Стоијиќ,К.Диманоски</t>
  </si>
  <si>
    <t>Н.Целакоски,В.Бакева,  Б.Миладиновиќ,Ј.Стефановски</t>
  </si>
  <si>
    <t>Н.Андоновска,М.Ристова, М.Јоноска,З.митервска,О.Зајков,Д.Гершановски</t>
  </si>
  <si>
    <t xml:space="preserve">Граѓанско образование - Алб </t>
  </si>
  <si>
    <t>Г.Т.Костовска</t>
  </si>
  <si>
    <t>Бизнис и претприемништво - Алб-</t>
  </si>
  <si>
    <t>Т.Фити, В.Х. Марковска</t>
  </si>
  <si>
    <t>Трајко Трајчевски, Јордан Трајчевски</t>
  </si>
  <si>
    <t>Физичка металургија</t>
  </si>
  <si>
    <t>Јован Мицковски</t>
  </si>
  <si>
    <t>Соња Стефановска, Жанета Димитриевска Емилија Димитрова</t>
  </si>
  <si>
    <t>Бизнис – изборен</t>
  </si>
  <si>
    <t>Славица Ковачевска -Велкова, Зоран Златевски</t>
  </si>
  <si>
    <t>Основи на приватно право (редовен и изборен)</t>
  </si>
  <si>
    <t>Ленче Кузманова и Марија Кузманова</t>
  </si>
  <si>
    <t>Снежана Коевска Максимовска и Војче Каленџиевски</t>
  </si>
  <si>
    <t>Сметководство -изборениза 3 иза 4 гиима водвете графи</t>
  </si>
  <si>
    <t>Виолета Несторовска</t>
  </si>
  <si>
    <t>Програмирање (редовен и изборен)</t>
  </si>
  <si>
    <t>Броматологија и токсикологија</t>
  </si>
  <si>
    <t>Јулијана Сековска</t>
  </si>
  <si>
    <t>Автоматско управување</t>
  </si>
  <si>
    <t>Машини и опрема</t>
  </si>
  <si>
    <t>Сузана Масларова</t>
  </si>
  <si>
    <t>Хидропневматска техника (редовен  и изборен)</t>
  </si>
  <si>
    <t>Славе Димовски</t>
  </si>
  <si>
    <t>Бранко Бизоев</t>
  </si>
  <si>
    <t>Анализа на храна</t>
  </si>
  <si>
    <t>Слаѓана Јаневска</t>
  </si>
  <si>
    <t>Производна техника (редовен и изборен)</t>
  </si>
  <si>
    <t>Физичка хемија (редовен и изборен)</t>
  </si>
  <si>
    <t>Филимена Карафиљковска, Виолета Солакова</t>
  </si>
  <si>
    <t>Хемиско-технолошко испитување на материјалите</t>
  </si>
  <si>
    <t>Благица Цекова</t>
  </si>
  <si>
    <t>Заштита на шумите и растенијата</t>
  </si>
  <si>
    <t>Проектирање со аранжирање зелени површини (редовен и изборен)</t>
  </si>
  <si>
    <t>ЦЕНОВНИК ЗА ОШТЕШТЕНИ УЧЕБНИЦИ - ОСНОВНО ОБРАЗОВАНИЕ</t>
  </si>
  <si>
    <t>МАК</t>
  </si>
  <si>
    <t>АЛБ</t>
  </si>
  <si>
    <t xml:space="preserve">ТУР </t>
  </si>
  <si>
    <t>СРП</t>
  </si>
  <si>
    <t>ТУР</t>
  </si>
  <si>
    <t xml:space="preserve"> </t>
  </si>
  <si>
    <t>Одд.</t>
  </si>
  <si>
    <t xml:space="preserve">Предмет </t>
  </si>
  <si>
    <t>Наставен јазик</t>
  </si>
  <si>
    <t>Р/И</t>
  </si>
  <si>
    <t>Решение за одобрување и Дата</t>
  </si>
  <si>
    <t>ИК/            Печатница</t>
  </si>
  <si>
    <t>2010 / 2011 година</t>
  </si>
  <si>
    <t>2011 / 2012 година</t>
  </si>
  <si>
    <t>2012 / 2013 година</t>
  </si>
  <si>
    <t xml:space="preserve">2013/2014 година </t>
  </si>
  <si>
    <t xml:space="preserve">2014/2015 година </t>
  </si>
  <si>
    <t xml:space="preserve">2015/2016 година </t>
  </si>
  <si>
    <t>M</t>
  </si>
  <si>
    <t>A</t>
  </si>
  <si>
    <t>T</t>
  </si>
  <si>
    <t>С</t>
  </si>
  <si>
    <r>
      <rPr>
        <b/>
        <sz val="10"/>
        <rFont val="Calibri"/>
        <charset val="134"/>
        <scheme val="minor"/>
      </rPr>
      <t xml:space="preserve">2014/2015 година   </t>
    </r>
    <r>
      <rPr>
        <b/>
        <sz val="10"/>
        <color indexed="10"/>
        <rFont val="Calibri"/>
        <charset val="134"/>
      </rPr>
      <t>намалена за 10%</t>
    </r>
  </si>
  <si>
    <t xml:space="preserve">2016/2017 година </t>
  </si>
  <si>
    <r>
      <rPr>
        <b/>
        <sz val="10"/>
        <rFont val="Calibri"/>
        <charset val="134"/>
        <scheme val="minor"/>
      </rPr>
      <t xml:space="preserve">2016/2017 година   </t>
    </r>
    <r>
      <rPr>
        <b/>
        <sz val="10"/>
        <color rgb="FFFF0000"/>
        <rFont val="Calibri"/>
        <charset val="134"/>
      </rPr>
      <t>намалена за 10%</t>
    </r>
  </si>
  <si>
    <t xml:space="preserve">2017/2018 година </t>
  </si>
  <si>
    <r>
      <rPr>
        <b/>
        <sz val="10"/>
        <rFont val="Calibri"/>
        <charset val="134"/>
        <scheme val="minor"/>
      </rPr>
      <t xml:space="preserve">2017/2018 година   </t>
    </r>
    <r>
      <rPr>
        <b/>
        <sz val="10"/>
        <color rgb="FFFF0000"/>
        <rFont val="Calibri"/>
        <charset val="134"/>
      </rPr>
      <t>намалена за 10%</t>
    </r>
  </si>
  <si>
    <t xml:space="preserve">2018/19 година </t>
  </si>
  <si>
    <r>
      <rPr>
        <b/>
        <sz val="10"/>
        <rFont val="Calibri"/>
        <charset val="134"/>
        <scheme val="minor"/>
      </rPr>
      <t xml:space="preserve">2018/19 година  </t>
    </r>
    <r>
      <rPr>
        <b/>
        <sz val="10"/>
        <color rgb="FFFF0000"/>
        <rFont val="Calibri"/>
        <charset val="134"/>
      </rPr>
      <t>намалена за 10%</t>
    </r>
  </si>
  <si>
    <r>
      <rPr>
        <b/>
        <sz val="10"/>
        <rFont val="Calibri"/>
        <charset val="134"/>
        <scheme val="minor"/>
      </rPr>
      <t xml:space="preserve">2019/20 година </t>
    </r>
    <r>
      <rPr>
        <b/>
        <sz val="10"/>
        <color indexed="10"/>
        <rFont val="Calibri"/>
        <charset val="134"/>
      </rPr>
      <t xml:space="preserve">цени без ДДВ </t>
    </r>
  </si>
  <si>
    <r>
      <rPr>
        <b/>
        <sz val="10"/>
        <rFont val="Calibri"/>
        <charset val="134"/>
        <scheme val="minor"/>
      </rPr>
      <t xml:space="preserve">2019/20 година </t>
    </r>
    <r>
      <rPr>
        <b/>
        <sz val="10"/>
        <color indexed="10"/>
        <rFont val="Calibri"/>
        <charset val="134"/>
      </rPr>
      <t>цени со ДДВ</t>
    </r>
  </si>
  <si>
    <r>
      <rPr>
        <b/>
        <sz val="10"/>
        <rFont val="Calibri"/>
        <charset val="134"/>
        <scheme val="minor"/>
      </rPr>
      <t xml:space="preserve">2019/20 година </t>
    </r>
    <r>
      <rPr>
        <b/>
        <sz val="10"/>
        <color indexed="10"/>
        <rFont val="Calibri"/>
        <charset val="134"/>
      </rPr>
      <t>цени со ДДВ (-30%) форм</t>
    </r>
  </si>
  <si>
    <t xml:space="preserve">2019/20 година </t>
  </si>
  <si>
    <t xml:space="preserve">2020/21 година </t>
  </si>
  <si>
    <t>2021/22 година цена со ДДВ</t>
  </si>
  <si>
    <t>2022/23 година цена со ДДВ</t>
  </si>
  <si>
    <t>4-ТО ОДДЕЛЕНИЕ ДЕВЕТГОДИШНО ОБРАЗОВАНИЕ</t>
  </si>
  <si>
    <t>Мак.</t>
  </si>
  <si>
    <t>Алб.</t>
  </si>
  <si>
    <t>Тур.</t>
  </si>
  <si>
    <t>Срп.</t>
  </si>
  <si>
    <t>IV/9</t>
  </si>
  <si>
    <t>Јазик и култура на Власите</t>
  </si>
  <si>
    <t>И</t>
  </si>
  <si>
    <t>Јазик и култура на власите</t>
  </si>
  <si>
    <t>Зоица Митрева, Верица Костова, Јана Михаилова</t>
  </si>
  <si>
    <t>22-4034/1          29.06.2010</t>
  </si>
  <si>
    <t>МОН</t>
  </si>
  <si>
    <t xml:space="preserve">Јазик и култура на Ромите </t>
  </si>
  <si>
    <t xml:space="preserve">Јазик и култура на ромите </t>
  </si>
  <si>
    <t xml:space="preserve">Трајко Петровски,                   Миранда Рамова                       </t>
  </si>
  <si>
    <t>22-4627/1          16.08.2010</t>
  </si>
  <si>
    <t xml:space="preserve">Јазик и култура на Бошњаците </t>
  </si>
  <si>
    <t>Јазик и култура на бошњаците</t>
  </si>
  <si>
    <t>Изета Бабичиќ, Реџеп Шкријељ</t>
  </si>
  <si>
    <t>5-ТО ОДДЕЛЕНИЕ ДЕВЕТГОДИШНО ОБРАЗОВАНИЕ</t>
  </si>
  <si>
    <t>мак</t>
  </si>
  <si>
    <t>алб</t>
  </si>
  <si>
    <t>тур</t>
  </si>
  <si>
    <t>срп</t>
  </si>
  <si>
    <t>V/9</t>
  </si>
  <si>
    <t>Природни Науки</t>
  </si>
  <si>
    <t>Р</t>
  </si>
  <si>
    <t xml:space="preserve"> Ицко Ѓоргоски, Методија Најдовски, Билјана Гичевски</t>
  </si>
  <si>
    <t>ne</t>
  </si>
  <si>
    <t xml:space="preserve">Јазик и култура на Власите </t>
  </si>
  <si>
    <t xml:space="preserve">Зоица Митрева, Верица Костова, Јана Михаилова
</t>
  </si>
  <si>
    <t>6-ТО ОДДЕЛЕНИЕ ДЕВЕТГОДИШНО ОБРАЗОВАНИЕ</t>
  </si>
  <si>
    <t>VI/9</t>
  </si>
  <si>
    <t>22-1221/1   07.07.2011</t>
  </si>
  <si>
    <t>Јазик и култура на Бошњаците</t>
  </si>
  <si>
    <t>Адем Реџиќ,                            Ѓулсума Дациќ Реџиќ</t>
  </si>
  <si>
    <t>22-992/1   13.06.2011</t>
  </si>
  <si>
    <t xml:space="preserve">ISBN 978-608-226-276-5 </t>
  </si>
  <si>
    <t>7-ТО ОДДЕЛЕНИЕ ДЕВЕТГОДИШНО ОБРАЗОВАНИЕ</t>
  </si>
  <si>
    <t>00080006RMJ01</t>
  </si>
  <si>
    <t>VII/9</t>
  </si>
  <si>
    <t>Македонски јазик</t>
  </si>
  <si>
    <t>мак.ј</t>
  </si>
  <si>
    <t>Снежана Велкова;                     Соња Јовановска;</t>
  </si>
  <si>
    <t>10-1590/1 19.06.2009</t>
  </si>
  <si>
    <t>Српски јазик</t>
  </si>
  <si>
    <t>р</t>
  </si>
  <si>
    <t>Добривоје Стошиќ, Биљана Георгиевска</t>
  </si>
  <si>
    <t>00080006RMJ03</t>
  </si>
  <si>
    <t>Сузана Цветковиќ;                      Билјана Димковска;</t>
  </si>
  <si>
    <t>10-1592/1      19.06.2009</t>
  </si>
  <si>
    <t>00080006RAJ02</t>
  </si>
  <si>
    <t>Албански јазик</t>
  </si>
  <si>
    <t>алб.ј</t>
  </si>
  <si>
    <t>Зихни Османи;                            Бојку Фејзи;</t>
  </si>
  <si>
    <t>10-1617/1 19.06.2009</t>
  </si>
  <si>
    <t>1066.80</t>
  </si>
  <si>
    <t>Италијански јазик (втор странски јазик)</t>
  </si>
  <si>
    <t>RAGAZZI IN RETE A1</t>
  </si>
  <si>
    <t>Marco Mezzadri, Paolo E.Balboni</t>
  </si>
  <si>
    <t>00080006RMA01</t>
  </si>
  <si>
    <t>Математика</t>
  </si>
  <si>
    <t>мак.ј; алб.ј; тур.ј; срп.ј;</t>
  </si>
  <si>
    <t>Sue Pemberton, Patrick Kivlin and Paul Winters</t>
  </si>
  <si>
    <t>10-2337/1             03.11.2008</t>
  </si>
  <si>
    <t>ИК „ Алби“</t>
  </si>
  <si>
    <t xml:space="preserve">ne </t>
  </si>
  <si>
    <t>00080006RBI01</t>
  </si>
  <si>
    <t>Биологија</t>
  </si>
  <si>
    <t>Mary Jones,Diane Fellowes-Freeman and David Sang</t>
  </si>
  <si>
    <t>10-2346/1                            03.11.2008</t>
  </si>
  <si>
    <t>00080006RIS02</t>
  </si>
  <si>
    <t>Историја</t>
  </si>
  <si>
    <t>Проф. Милан Бошковски;          Проф. Неби Дервиши;                      Проф. Јордан Илиоски</t>
  </si>
  <si>
    <t>10-1760/1     18.08.2005</t>
  </si>
  <si>
    <t>ИК „ Просветно Дело“ Скопје</t>
  </si>
  <si>
    <t>д-р Ненад Нанески,           проф. Бехар Мехмети</t>
  </si>
  <si>
    <t>00080006RIN02</t>
  </si>
  <si>
    <t>Информатика</t>
  </si>
  <si>
    <t>Андријана Томовска</t>
  </si>
  <si>
    <t>10-1608/1              19.06.2009</t>
  </si>
  <si>
    <t>00080006RLI01</t>
  </si>
  <si>
    <t>Ликовно образование</t>
  </si>
  <si>
    <t>Данчо Ордев</t>
  </si>
  <si>
    <t>10-2340/1                 03.11.2008</t>
  </si>
  <si>
    <t>00080006RLI02</t>
  </si>
  <si>
    <t>Ана Цветкоска Панова;                М-р Ангелина Дамјаноска Наумоска</t>
  </si>
  <si>
    <t>10-2339/1                 03.11.2008</t>
  </si>
  <si>
    <t>00080006RFO01</t>
  </si>
  <si>
    <t>Физичко и здравствено образование</t>
  </si>
  <si>
    <t>Златко Павловски</t>
  </si>
  <si>
    <t>10-2338/1         03.11.2008</t>
  </si>
  <si>
    <t xml:space="preserve">ИК„Просветно Дело“               </t>
  </si>
  <si>
    <t>ТУРСКИ ЈАЗИК</t>
  </si>
  <si>
    <t>Осман Емин</t>
  </si>
  <si>
    <t xml:space="preserve">Јазик и култура на Власите  </t>
  </si>
  <si>
    <t>Изета Бабичиќ-Даздаревиќ, Ќама Амет-Кујовиќ, Јусуф Чоловиќ</t>
  </si>
  <si>
    <t>Етика</t>
  </si>
  <si>
    <t>мак. Ј.</t>
  </si>
  <si>
    <t>Кирил Темков</t>
  </si>
  <si>
    <t>8-МО ОДДЕЛЕНИЕ ДЕВЕТГОДИШНО ОБРАЗОВАНИЕ</t>
  </si>
  <si>
    <t>00080007RMJ01</t>
  </si>
  <si>
    <t>VIII/9</t>
  </si>
  <si>
    <t>10-1634/1               19.06.2009</t>
  </si>
  <si>
    <t>00080007RMJ02</t>
  </si>
  <si>
    <t>Д-р Стојка Бојковска;                  М-р Димитар Пандев;              Гордана Алексова;                               Д-р Косара Гочкова;</t>
  </si>
  <si>
    <t>10-1634/2             19.06.2009</t>
  </si>
  <si>
    <t>00080007RMJ03</t>
  </si>
  <si>
    <t>Томе Богдановски</t>
  </si>
  <si>
    <t>10-1632/1                   19.06.2009</t>
  </si>
  <si>
    <t>00080007RAJ01</t>
  </si>
  <si>
    <t>Рита Петро;                             Наташа Пепивани;                                    Аделина Черпија;</t>
  </si>
  <si>
    <t xml:space="preserve">10-1619/1 19.06.2009
</t>
  </si>
  <si>
    <t>00080007RAJ02</t>
  </si>
  <si>
    <t>10-1618/1           19.06.2009</t>
  </si>
  <si>
    <t>Јазик и култура на Бошњаците (изборен)</t>
  </si>
  <si>
    <t>Турски Јазик</t>
  </si>
  <si>
    <t xml:space="preserve">тмак.ј; алб.ј; тур.ј; срп.ј;
</t>
  </si>
  <si>
    <t>Турски јазик</t>
  </si>
  <si>
    <t xml:space="preserve">Српски јазик
</t>
  </si>
  <si>
    <t xml:space="preserve">Добривоје Стошиќ, Снежана Велкова, Соња Лажетиќ Јовановска
</t>
  </si>
  <si>
    <t>10-2388/1                 13.09.2002</t>
  </si>
  <si>
    <t>Лонгман</t>
  </si>
  <si>
    <t xml:space="preserve">PROGETTO ITALIANO JUNIOR 2 </t>
  </si>
  <si>
    <t xml:space="preserve"> T.Marin, A.Albano</t>
  </si>
  <si>
    <t>00080007RMA01</t>
  </si>
  <si>
    <t>10-1621/1 19.06.2009</t>
  </si>
  <si>
    <t>00080007RBI01</t>
  </si>
  <si>
    <t>10-1624/1  19.06.2009</t>
  </si>
  <si>
    <t>00080007RFI01</t>
  </si>
  <si>
    <t>10-1626/1 19.06.2009</t>
  </si>
  <si>
    <t>Хемија</t>
  </si>
  <si>
    <t>Darren Forbes,Richard Fosbery,Ann Fullick,Viv Newman,Roger Norris and Lawrie Ryan</t>
  </si>
  <si>
    <t>00080007RGE01</t>
  </si>
  <si>
    <t>Географија</t>
  </si>
  <si>
    <t>Коле Павлов, Ѓорѓи Павловски</t>
  </si>
  <si>
    <t>00080007RIS01</t>
  </si>
  <si>
    <t>Д-р Виолета Ачкоска,                           Д-р Ванчо Ѓеоргиев,                                Д-р Фејзула Шабани,                           Д-р Далибор Јовановски,</t>
  </si>
  <si>
    <t>10-1761/1 18.08.2005</t>
  </si>
  <si>
    <t>ИК„ Табернакул“ Скопје</t>
  </si>
  <si>
    <t>00080007RIS02</t>
  </si>
  <si>
    <t>Акад.Блаже Ристовски;                  Д-р Шукри Рахими,                                 Д-р Симо Младеновски,                               Д-р Тодор Чепреганов;                      Д-р Стојан Киселиновски;</t>
  </si>
  <si>
    <t>10-1764/1              19.08.2005</t>
  </si>
  <si>
    <t>ИК„ Алби“ Скопје</t>
  </si>
  <si>
    <t>00080007RGR01</t>
  </si>
  <si>
    <t>Грѓанско образование</t>
  </si>
  <si>
    <t>Билјана Шотаровска, Татјана Ѓорѓиевска</t>
  </si>
  <si>
    <t>10-1602/1 19.06.2009</t>
  </si>
  <si>
    <t>00080007RLI01</t>
  </si>
  <si>
    <t xml:space="preserve">10-1611/1 19.06.2009
</t>
  </si>
  <si>
    <t>Марјан Карапанџевски Лидија Белческа</t>
  </si>
  <si>
    <t>9-ТО ОДДЕЛЕНИЕ ДЕВЕТГОДИШНО ОБРАЗОВАНИЕ</t>
  </si>
  <si>
    <t>IX/9</t>
  </si>
  <si>
    <t>Македонски Јазик</t>
  </si>
  <si>
    <t>Снежана Велкова,                   Соња Јовановска</t>
  </si>
  <si>
    <t>Исмаил Каранфили и           Зихни Османи</t>
  </si>
  <si>
    <t xml:space="preserve">ESPRESO RAGAZZI 2 (A2)  - </t>
  </si>
  <si>
    <t>Euridice Orlandino, Maria Bali, Giovanna Rizzo</t>
  </si>
  <si>
    <t xml:space="preserve"> Д-р Ѓорги Павлповски,              Проф. Димка Ристовска,            Д-р Владо Велковски,                                          Проф.Аријан Аљидеми,                         Проф.Халид Сеиди</t>
  </si>
  <si>
    <t xml:space="preserve"> Блаже Ристовски,                 Шукри Рахими,                         Симо Младеновски,             Тодор Чепреганов,           Стојан Киселиновски</t>
  </si>
  <si>
    <t xml:space="preserve">Mary Jones,Diane Fellowes-Freeman and David Sang
</t>
  </si>
  <si>
    <t>Ликовно Образование</t>
  </si>
  <si>
    <t>Данчо Ордев, Александар Ордев</t>
  </si>
  <si>
    <t>Македонски</t>
  </si>
  <si>
    <t>Марјан Карапанџевски, Лидија Белческа – Карапенџевска</t>
  </si>
  <si>
    <t xml:space="preserve">Roger Norris and Lawrie Ryan
</t>
  </si>
  <si>
    <t>Актан Аго и Осман Емин</t>
  </si>
  <si>
    <t>Иновации</t>
  </si>
  <si>
    <t>д-р Радмил Поленаковиќ, д-р Валентина Гечевска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</si>
</sst>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178" formatCode="_-* #,##0.00\ _д_е_н_._-;\-* #,##0.00\ _д_е_н_._-;_-* &quot;-&quot;??\ _д_е_н_._-;_-@_-"/>
    <numFmt numFmtId="179" formatCode="m\/d\/yy;@"/>
  </numFmts>
  <fonts count="34">
    <font>
      <sz val="10"/>
      <name val="Arial"/>
      <charset val="134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color rgb="FF00B050"/>
      <name val="Calibri"/>
      <charset val="134"/>
      <scheme val="minor"/>
    </font>
    <font>
      <b/>
      <sz val="10"/>
      <color indexed="8"/>
      <name val="Calibri"/>
      <charset val="134"/>
      <scheme val="minor"/>
    </font>
    <font>
      <sz val="10"/>
      <color indexed="8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indexed="53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indexed="8"/>
      <name val="Arial"/>
      <charset val="134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indexed="10"/>
      <name val="Calibri"/>
      <charset val="134"/>
    </font>
    <font>
      <b/>
      <sz val="10"/>
      <color rgb="FFFF0000"/>
      <name val="Calibri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4" tint="0.799920651875362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4" borderId="34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4" fillId="25" borderId="35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33" borderId="3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19" borderId="3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32" applyNumberFormat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0" borderId="0"/>
    <xf numFmtId="0" fontId="15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4" fillId="6" borderId="5" xfId="0" applyNumberFormat="1" applyFont="1" applyFill="1" applyBorder="1" applyAlignment="1" applyProtection="1">
      <alignment horizontal="center" vertical="center" wrapText="1"/>
    </xf>
    <xf numFmtId="0" fontId="4" fillId="7" borderId="6" xfId="0" applyNumberFormat="1" applyFont="1" applyFill="1" applyBorder="1" applyAlignment="1" applyProtection="1">
      <alignment horizontal="center" vertical="center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0" fontId="4" fillId="7" borderId="7" xfId="0" applyNumberFormat="1" applyFont="1" applyFill="1" applyBorder="1" applyAlignment="1" applyProtection="1">
      <alignment horizontal="center" vertical="center" wrapText="1"/>
    </xf>
    <xf numFmtId="0" fontId="4" fillId="7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4" fillId="7" borderId="10" xfId="0" applyNumberFormat="1" applyFont="1" applyFill="1" applyBorder="1" applyAlignment="1" applyProtection="1">
      <alignment vertical="center"/>
    </xf>
    <xf numFmtId="0" fontId="4" fillId="7" borderId="10" xfId="0" applyNumberFormat="1" applyFont="1" applyFill="1" applyBorder="1" applyAlignment="1" applyProtection="1">
      <alignment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4" fillId="8" borderId="12" xfId="0" applyNumberFormat="1" applyFont="1" applyFill="1" applyBorder="1" applyAlignment="1" applyProtection="1">
      <alignment horizontal="center" vertical="center"/>
    </xf>
    <xf numFmtId="0" fontId="4" fillId="8" borderId="7" xfId="0" applyNumberFormat="1" applyFont="1" applyFill="1" applyBorder="1" applyAlignment="1" applyProtection="1">
      <alignment horizontal="center" vertical="center"/>
    </xf>
    <xf numFmtId="0" fontId="4" fillId="8" borderId="8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9" borderId="12" xfId="0" applyNumberFormat="1" applyFont="1" applyFill="1" applyBorder="1" applyAlignment="1" applyProtection="1">
      <alignment horizontal="center" vertical="center"/>
    </xf>
    <xf numFmtId="0" fontId="4" fillId="9" borderId="1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/>
    </xf>
    <xf numFmtId="0" fontId="4" fillId="5" borderId="13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12" xfId="0" applyNumberFormat="1" applyFont="1" applyFill="1" applyBorder="1" applyAlignment="1" applyProtection="1">
      <alignment horizontal="center" vertical="center" wrapText="1"/>
    </xf>
    <xf numFmtId="2" fontId="2" fillId="5" borderId="16" xfId="0" applyNumberFormat="1" applyFont="1" applyFill="1" applyBorder="1" applyAlignment="1" applyProtection="1">
      <alignment horizontal="center" vertical="center" wrapText="1"/>
    </xf>
    <xf numFmtId="2" fontId="2" fillId="5" borderId="17" xfId="0" applyNumberFormat="1" applyFont="1" applyFill="1" applyBorder="1" applyAlignment="1" applyProtection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/>
    </xf>
    <xf numFmtId="2" fontId="4" fillId="5" borderId="19" xfId="0" applyNumberFormat="1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horizontal="center" vertical="center"/>
    </xf>
    <xf numFmtId="2" fontId="2" fillId="5" borderId="20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8" borderId="7" xfId="0" applyNumberFormat="1" applyFont="1" applyFill="1" applyBorder="1" applyAlignment="1" applyProtection="1">
      <alignment horizontal="center" vertical="center"/>
    </xf>
    <xf numFmtId="2" fontId="2" fillId="5" borderId="7" xfId="0" applyNumberFormat="1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 applyProtection="1">
      <alignment horizontal="center" vertical="center" wrapText="1"/>
    </xf>
    <xf numFmtId="2" fontId="2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2" fillId="5" borderId="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 wrapText="1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6" fillId="12" borderId="15" xfId="0" applyNumberFormat="1" applyFont="1" applyFill="1" applyBorder="1" applyAlignment="1">
      <alignment vertical="center"/>
    </xf>
    <xf numFmtId="2" fontId="1" fillId="12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 applyProtection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12" borderId="15" xfId="0" applyNumberFormat="1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5" borderId="25" xfId="0" applyNumberFormat="1" applyFont="1" applyFill="1" applyBorder="1" applyAlignment="1">
      <alignment horizontal="center" vertical="center"/>
    </xf>
    <xf numFmtId="2" fontId="2" fillId="12" borderId="15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4" fontId="2" fillId="12" borderId="1" xfId="0" applyNumberFormat="1" applyFont="1" applyFill="1" applyBorder="1" applyAlignment="1" applyProtection="1">
      <alignment horizontal="center" vertical="center" wrapText="1"/>
    </xf>
    <xf numFmtId="2" fontId="2" fillId="14" borderId="15" xfId="0" applyNumberFormat="1" applyFont="1" applyFill="1" applyBorder="1" applyAlignment="1" applyProtection="1">
      <alignment horizontal="center" vertical="center" wrapText="1"/>
    </xf>
    <xf numFmtId="2" fontId="2" fillId="14" borderId="15" xfId="0" applyNumberFormat="1" applyFont="1" applyFill="1" applyBorder="1" applyAlignment="1">
      <alignment horizontal="center" vertical="center"/>
    </xf>
    <xf numFmtId="2" fontId="2" fillId="15" borderId="15" xfId="0" applyNumberFormat="1" applyFont="1" applyFill="1" applyBorder="1" applyAlignment="1" applyProtection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4" fontId="2" fillId="14" borderId="1" xfId="0" applyNumberFormat="1" applyFont="1" applyFill="1" applyBorder="1" applyAlignment="1" applyProtection="1">
      <alignment horizontal="center" vertical="center" wrapText="1"/>
    </xf>
    <xf numFmtId="4" fontId="2" fillId="15" borderId="1" xfId="0" applyNumberFormat="1" applyFont="1" applyFill="1" applyBorder="1" applyAlignment="1" applyProtection="1">
      <alignment horizontal="center" vertical="center" wrapText="1"/>
    </xf>
    <xf numFmtId="2" fontId="2" fillId="15" borderId="15" xfId="0" applyNumberFormat="1" applyFont="1" applyFill="1" applyBorder="1" applyAlignment="1">
      <alignment horizontal="center" vertical="center"/>
    </xf>
    <xf numFmtId="4" fontId="2" fillId="16" borderId="1" xfId="0" applyNumberFormat="1" applyFont="1" applyFill="1" applyBorder="1" applyAlignment="1" applyProtection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2" fillId="16" borderId="15" xfId="0" applyNumberFormat="1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2" fillId="16" borderId="12" xfId="0" applyNumberFormat="1" applyFont="1" applyFill="1" applyBorder="1" applyAlignment="1" applyProtection="1">
      <alignment horizontal="center" vertical="center" wrapText="1"/>
    </xf>
    <xf numFmtId="2" fontId="2" fillId="17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18" borderId="8" xfId="0" applyNumberFormat="1" applyFont="1" applyFill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2" fontId="9" fillId="0" borderId="29" xfId="0" applyNumberFormat="1" applyFont="1" applyFill="1" applyBorder="1" applyAlignment="1" applyProtection="1">
      <alignment horizontal="center" vertical="center" wrapText="1"/>
    </xf>
    <xf numFmtId="0" fontId="9" fillId="6" borderId="29" xfId="0" applyNumberFormat="1" applyFont="1" applyFill="1" applyBorder="1" applyAlignment="1" applyProtection="1">
      <alignment horizontal="center" vertical="center" wrapText="1"/>
    </xf>
    <xf numFmtId="0" fontId="10" fillId="8" borderId="29" xfId="0" applyNumberFormat="1" applyFont="1" applyFill="1" applyBorder="1" applyAlignment="1" applyProtection="1">
      <alignment horizontal="center" vertical="center"/>
    </xf>
    <xf numFmtId="0" fontId="0" fillId="8" borderId="29" xfId="0" applyNumberFormat="1" applyFont="1" applyFill="1" applyBorder="1" applyAlignment="1" applyProtection="1">
      <alignment horizontal="center" vertical="center" wrapText="1"/>
    </xf>
    <xf numFmtId="0" fontId="11" fillId="8" borderId="29" xfId="0" applyNumberFormat="1" applyFont="1" applyFill="1" applyBorder="1" applyAlignment="1" applyProtection="1">
      <alignment horizontal="center" vertical="center"/>
    </xf>
    <xf numFmtId="0" fontId="11" fillId="8" borderId="29" xfId="0" applyNumberFormat="1" applyFont="1" applyFill="1" applyBorder="1" applyAlignment="1" applyProtection="1">
      <alignment horizontal="center" vertical="center" wrapText="1"/>
    </xf>
    <xf numFmtId="2" fontId="10" fillId="8" borderId="29" xfId="0" applyNumberFormat="1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0" fillId="0" borderId="29" xfId="8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0" fillId="8" borderId="31" xfId="0" applyNumberFormat="1" applyFont="1" applyFill="1" applyBorder="1" applyAlignment="1" applyProtection="1">
      <alignment horizontal="center" vertical="center"/>
    </xf>
    <xf numFmtId="0" fontId="11" fillId="0" borderId="29" xfId="33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Sheet1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00DCE6F1"/>
      <color rgb="00F2DCDB"/>
      <color rgb="00DAEEF3"/>
      <color rgb="00F2F2F2"/>
      <color rgb="00D9D9D9"/>
      <color rgb="00FF6600"/>
      <color rgb="00000000"/>
      <color rgb="00FFFF00"/>
      <color rgb="00FFFFFF"/>
      <color rgb="00C4BD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"/>
  <sheetViews>
    <sheetView workbookViewId="0">
      <pane ySplit="1" topLeftCell="A188" activePane="bottomLeft" state="frozen"/>
      <selection/>
      <selection pane="bottomLeft" activeCell="G5" sqref="G5"/>
    </sheetView>
  </sheetViews>
  <sheetFormatPr defaultColWidth="9.14285714285714" defaultRowHeight="12.75"/>
  <cols>
    <col min="1" max="1" width="19.2857142857143" style="252" customWidth="1"/>
    <col min="2" max="2" width="19.2857142857143" style="253" customWidth="1"/>
    <col min="3" max="3" width="18.8571428571429" style="253" customWidth="1"/>
    <col min="4" max="6" width="9.14285714285714" style="254" hidden="1" customWidth="1"/>
    <col min="7" max="7" width="12" style="255" customWidth="1"/>
    <col min="8" max="8" width="12.1428571428571" style="255" customWidth="1"/>
    <col min="9" max="9" width="11.1428571428571" style="255" customWidth="1"/>
  </cols>
  <sheetData>
    <row r="1" ht="48" customHeight="1" spans="1:9">
      <c r="A1" s="256" t="s">
        <v>0</v>
      </c>
      <c r="B1" s="256" t="s">
        <v>1</v>
      </c>
      <c r="C1" s="256" t="s">
        <v>2</v>
      </c>
      <c r="D1" s="257" t="s">
        <v>3</v>
      </c>
      <c r="E1" s="257"/>
      <c r="F1" s="257"/>
      <c r="G1" s="258" t="s">
        <v>4</v>
      </c>
      <c r="H1" s="258"/>
      <c r="I1" s="258"/>
    </row>
    <row r="2" ht="15" customHeight="1" spans="1:9">
      <c r="A2" s="259" t="s">
        <v>5</v>
      </c>
      <c r="B2" s="259"/>
      <c r="C2" s="259"/>
      <c r="D2" s="259"/>
      <c r="E2" s="259"/>
      <c r="F2" s="259"/>
      <c r="G2" s="260"/>
      <c r="H2" s="260"/>
      <c r="I2" s="260"/>
    </row>
    <row r="3" ht="15" customHeight="1" spans="1:9">
      <c r="A3" s="261"/>
      <c r="B3" s="262"/>
      <c r="C3" s="262"/>
      <c r="D3" s="263" t="s">
        <v>6</v>
      </c>
      <c r="E3" s="263" t="s">
        <v>7</v>
      </c>
      <c r="F3" s="263" t="s">
        <v>8</v>
      </c>
      <c r="G3" s="263" t="s">
        <v>6</v>
      </c>
      <c r="H3" s="263" t="s">
        <v>7</v>
      </c>
      <c r="I3" s="263" t="s">
        <v>8</v>
      </c>
    </row>
    <row r="4" ht="51" spans="1:9">
      <c r="A4" s="264" t="s">
        <v>9</v>
      </c>
      <c r="B4" s="265" t="s">
        <v>10</v>
      </c>
      <c r="C4" s="265" t="s">
        <v>11</v>
      </c>
      <c r="D4" s="266">
        <v>179.088</v>
      </c>
      <c r="E4" s="266">
        <v>179.088</v>
      </c>
      <c r="F4" s="266"/>
      <c r="G4" s="267">
        <f t="shared" ref="G4:G28" si="0">D4*0.7</f>
        <v>125.3616</v>
      </c>
      <c r="H4" s="267">
        <f t="shared" ref="H4:H28" si="1">E4*0.7</f>
        <v>125.3616</v>
      </c>
      <c r="I4" s="267">
        <f t="shared" ref="I4:I28" si="2">F4*0.7</f>
        <v>0</v>
      </c>
    </row>
    <row r="5" ht="51" spans="1:9">
      <c r="A5" s="264" t="s">
        <v>9</v>
      </c>
      <c r="B5" s="268" t="s">
        <v>12</v>
      </c>
      <c r="C5" s="269" t="s">
        <v>13</v>
      </c>
      <c r="D5" s="266">
        <v>105.042</v>
      </c>
      <c r="E5" s="266"/>
      <c r="F5" s="266"/>
      <c r="G5" s="267">
        <f t="shared" si="0"/>
        <v>73.5294</v>
      </c>
      <c r="H5" s="267">
        <f t="shared" si="1"/>
        <v>0</v>
      </c>
      <c r="I5" s="267">
        <f t="shared" si="2"/>
        <v>0</v>
      </c>
    </row>
    <row r="6" ht="51" spans="1:9">
      <c r="A6" s="264" t="s">
        <v>9</v>
      </c>
      <c r="B6" s="265" t="s">
        <v>14</v>
      </c>
      <c r="C6" s="265" t="s">
        <v>15</v>
      </c>
      <c r="D6" s="266">
        <v>244.524</v>
      </c>
      <c r="E6" s="266">
        <v>244.524</v>
      </c>
      <c r="F6" s="266"/>
      <c r="G6" s="267">
        <f t="shared" si="0"/>
        <v>171.1668</v>
      </c>
      <c r="H6" s="267">
        <f t="shared" si="1"/>
        <v>171.1668</v>
      </c>
      <c r="I6" s="267">
        <f t="shared" si="2"/>
        <v>0</v>
      </c>
    </row>
    <row r="7" ht="25.5" spans="1:9">
      <c r="A7" s="264" t="s">
        <v>9</v>
      </c>
      <c r="B7" s="265" t="s">
        <v>16</v>
      </c>
      <c r="C7" s="265" t="s">
        <v>17</v>
      </c>
      <c r="D7" s="266">
        <v>127.428</v>
      </c>
      <c r="E7" s="266"/>
      <c r="F7" s="266"/>
      <c r="G7" s="267">
        <f t="shared" si="0"/>
        <v>89.1996</v>
      </c>
      <c r="H7" s="267">
        <f t="shared" si="1"/>
        <v>0</v>
      </c>
      <c r="I7" s="267">
        <f t="shared" si="2"/>
        <v>0</v>
      </c>
    </row>
    <row r="8" ht="25.5" spans="1:9">
      <c r="A8" s="264" t="s">
        <v>9</v>
      </c>
      <c r="B8" s="265" t="s">
        <v>18</v>
      </c>
      <c r="C8" s="265" t="s">
        <v>19</v>
      </c>
      <c r="D8" s="266">
        <v>103.32</v>
      </c>
      <c r="E8" s="266"/>
      <c r="F8" s="266"/>
      <c r="G8" s="267">
        <f t="shared" si="0"/>
        <v>72.324</v>
      </c>
      <c r="H8" s="267">
        <f t="shared" si="1"/>
        <v>0</v>
      </c>
      <c r="I8" s="267">
        <f t="shared" si="2"/>
        <v>0</v>
      </c>
    </row>
    <row r="9" ht="51" spans="1:9">
      <c r="A9" s="264" t="s">
        <v>9</v>
      </c>
      <c r="B9" s="265" t="s">
        <v>20</v>
      </c>
      <c r="C9" s="265" t="s">
        <v>21</v>
      </c>
      <c r="D9" s="266">
        <v>303.072</v>
      </c>
      <c r="E9" s="266">
        <v>303.072</v>
      </c>
      <c r="F9" s="266"/>
      <c r="G9" s="267">
        <f t="shared" si="0"/>
        <v>212.1504</v>
      </c>
      <c r="H9" s="267">
        <f t="shared" si="1"/>
        <v>212.1504</v>
      </c>
      <c r="I9" s="267">
        <f t="shared" si="2"/>
        <v>0</v>
      </c>
    </row>
    <row r="10" spans="1:9">
      <c r="A10" s="264" t="s">
        <v>9</v>
      </c>
      <c r="B10" s="265" t="s">
        <v>22</v>
      </c>
      <c r="C10" s="265" t="s">
        <v>23</v>
      </c>
      <c r="D10" s="266">
        <v>303.072</v>
      </c>
      <c r="E10" s="266"/>
      <c r="F10" s="266"/>
      <c r="G10" s="267">
        <f t="shared" si="0"/>
        <v>212.1504</v>
      </c>
      <c r="H10" s="267">
        <f t="shared" si="1"/>
        <v>0</v>
      </c>
      <c r="I10" s="267">
        <f t="shared" si="2"/>
        <v>0</v>
      </c>
    </row>
    <row r="11" ht="25.5" spans="1:9">
      <c r="A11" s="264" t="s">
        <v>9</v>
      </c>
      <c r="B11" s="265" t="s">
        <v>24</v>
      </c>
      <c r="C11" s="265" t="s">
        <v>25</v>
      </c>
      <c r="D11" s="266">
        <v>168.756</v>
      </c>
      <c r="E11" s="266"/>
      <c r="F11" s="266"/>
      <c r="G11" s="267">
        <f t="shared" si="0"/>
        <v>118.1292</v>
      </c>
      <c r="H11" s="267">
        <f t="shared" si="1"/>
        <v>0</v>
      </c>
      <c r="I11" s="267">
        <f t="shared" si="2"/>
        <v>0</v>
      </c>
    </row>
    <row r="12" ht="38.25" spans="1:9">
      <c r="A12" s="264" t="s">
        <v>9</v>
      </c>
      <c r="B12" s="265" t="s">
        <v>26</v>
      </c>
      <c r="C12" s="265" t="s">
        <v>27</v>
      </c>
      <c r="D12" s="266">
        <v>144.648</v>
      </c>
      <c r="E12" s="266"/>
      <c r="F12" s="266"/>
      <c r="G12" s="267">
        <f t="shared" si="0"/>
        <v>101.2536</v>
      </c>
      <c r="H12" s="267">
        <f t="shared" si="1"/>
        <v>0</v>
      </c>
      <c r="I12" s="267">
        <f t="shared" si="2"/>
        <v>0</v>
      </c>
    </row>
    <row r="13" ht="38.25" spans="1:9">
      <c r="A13" s="264" t="s">
        <v>9</v>
      </c>
      <c r="B13" s="265" t="s">
        <v>28</v>
      </c>
      <c r="C13" s="265" t="s">
        <v>27</v>
      </c>
      <c r="D13" s="266">
        <v>144.648</v>
      </c>
      <c r="E13" s="266"/>
      <c r="F13" s="266"/>
      <c r="G13" s="267">
        <f t="shared" si="0"/>
        <v>101.2536</v>
      </c>
      <c r="H13" s="267">
        <f t="shared" si="1"/>
        <v>0</v>
      </c>
      <c r="I13" s="267">
        <f t="shared" si="2"/>
        <v>0</v>
      </c>
    </row>
    <row r="14" ht="25.5" spans="1:9">
      <c r="A14" s="264" t="s">
        <v>9</v>
      </c>
      <c r="B14" s="265" t="s">
        <v>29</v>
      </c>
      <c r="C14" s="265" t="s">
        <v>30</v>
      </c>
      <c r="D14" s="266">
        <v>110.21</v>
      </c>
      <c r="E14" s="266"/>
      <c r="F14" s="266"/>
      <c r="G14" s="267">
        <f t="shared" si="0"/>
        <v>77.147</v>
      </c>
      <c r="H14" s="267">
        <f t="shared" si="1"/>
        <v>0</v>
      </c>
      <c r="I14" s="267">
        <f t="shared" si="2"/>
        <v>0</v>
      </c>
    </row>
    <row r="15" ht="25.5" spans="1:9">
      <c r="A15" s="264" t="s">
        <v>9</v>
      </c>
      <c r="B15" s="265" t="s">
        <v>31</v>
      </c>
      <c r="C15" s="265" t="s">
        <v>32</v>
      </c>
      <c r="D15" s="266">
        <v>130.87</v>
      </c>
      <c r="E15" s="266"/>
      <c r="F15" s="266"/>
      <c r="G15" s="267">
        <f t="shared" si="0"/>
        <v>91.609</v>
      </c>
      <c r="H15" s="267">
        <f t="shared" si="1"/>
        <v>0</v>
      </c>
      <c r="I15" s="267">
        <f t="shared" si="2"/>
        <v>0</v>
      </c>
    </row>
    <row r="16" ht="38.25" spans="1:9">
      <c r="A16" s="264" t="s">
        <v>9</v>
      </c>
      <c r="B16" s="268" t="s">
        <v>33</v>
      </c>
      <c r="C16" s="265" t="s">
        <v>34</v>
      </c>
      <c r="D16" s="266">
        <v>136.038</v>
      </c>
      <c r="E16" s="266">
        <v>137.74</v>
      </c>
      <c r="F16" s="266"/>
      <c r="G16" s="267">
        <f t="shared" si="0"/>
        <v>95.2266</v>
      </c>
      <c r="H16" s="267">
        <f t="shared" si="1"/>
        <v>96.418</v>
      </c>
      <c r="I16" s="267">
        <f t="shared" si="2"/>
        <v>0</v>
      </c>
    </row>
    <row r="17" ht="38.25" spans="1:9">
      <c r="A17" s="264" t="s">
        <v>9</v>
      </c>
      <c r="B17" s="270" t="s">
        <v>35</v>
      </c>
      <c r="C17" s="270" t="s">
        <v>36</v>
      </c>
      <c r="D17" s="266">
        <v>178.542</v>
      </c>
      <c r="E17" s="266"/>
      <c r="F17" s="266"/>
      <c r="G17" s="267">
        <f t="shared" si="0"/>
        <v>124.9794</v>
      </c>
      <c r="H17" s="267">
        <f t="shared" si="1"/>
        <v>0</v>
      </c>
      <c r="I17" s="267">
        <f t="shared" si="2"/>
        <v>0</v>
      </c>
    </row>
    <row r="18" spans="1:9">
      <c r="A18" s="264" t="s">
        <v>9</v>
      </c>
      <c r="B18" s="270" t="s">
        <v>37</v>
      </c>
      <c r="C18" s="270" t="s">
        <v>38</v>
      </c>
      <c r="D18" s="266">
        <v>167.097</v>
      </c>
      <c r="E18" s="266"/>
      <c r="F18" s="266"/>
      <c r="G18" s="267">
        <f t="shared" si="0"/>
        <v>116.9679</v>
      </c>
      <c r="H18" s="267">
        <f t="shared" si="1"/>
        <v>0</v>
      </c>
      <c r="I18" s="267">
        <f t="shared" si="2"/>
        <v>0</v>
      </c>
    </row>
    <row r="19" ht="25.5" spans="1:9">
      <c r="A19" s="264" t="s">
        <v>9</v>
      </c>
      <c r="B19" s="270" t="s">
        <v>39</v>
      </c>
      <c r="C19" s="270" t="s">
        <v>40</v>
      </c>
      <c r="D19" s="266">
        <v>141.918</v>
      </c>
      <c r="E19" s="266"/>
      <c r="F19" s="266"/>
      <c r="G19" s="267">
        <f t="shared" si="0"/>
        <v>99.3426</v>
      </c>
      <c r="H19" s="267">
        <f t="shared" si="1"/>
        <v>0</v>
      </c>
      <c r="I19" s="267">
        <f t="shared" si="2"/>
        <v>0</v>
      </c>
    </row>
    <row r="20" spans="1:9">
      <c r="A20" s="264" t="s">
        <v>9</v>
      </c>
      <c r="B20" s="270" t="s">
        <v>41</v>
      </c>
      <c r="C20" s="270" t="s">
        <v>42</v>
      </c>
      <c r="D20" s="266">
        <v>146.496</v>
      </c>
      <c r="E20" s="266"/>
      <c r="F20" s="266"/>
      <c r="G20" s="267">
        <f t="shared" si="0"/>
        <v>102.5472</v>
      </c>
      <c r="H20" s="267">
        <f t="shared" si="1"/>
        <v>0</v>
      </c>
      <c r="I20" s="267">
        <f t="shared" si="2"/>
        <v>0</v>
      </c>
    </row>
    <row r="21" ht="25.5" spans="1:9">
      <c r="A21" s="264" t="s">
        <v>9</v>
      </c>
      <c r="B21" s="270" t="s">
        <v>43</v>
      </c>
      <c r="C21" s="270" t="s">
        <v>42</v>
      </c>
      <c r="D21" s="266">
        <v>183.12</v>
      </c>
      <c r="E21" s="266"/>
      <c r="F21" s="266"/>
      <c r="G21" s="267">
        <f t="shared" si="0"/>
        <v>128.184</v>
      </c>
      <c r="H21" s="267">
        <f t="shared" si="1"/>
        <v>0</v>
      </c>
      <c r="I21" s="267">
        <f t="shared" si="2"/>
        <v>0</v>
      </c>
    </row>
    <row r="22" ht="25.5" spans="1:9">
      <c r="A22" s="264" t="s">
        <v>9</v>
      </c>
      <c r="B22" s="270" t="s">
        <v>44</v>
      </c>
      <c r="C22" s="270" t="s">
        <v>45</v>
      </c>
      <c r="D22" s="266">
        <v>151.097</v>
      </c>
      <c r="E22" s="266"/>
      <c r="F22" s="266"/>
      <c r="G22" s="267">
        <f t="shared" si="0"/>
        <v>105.7679</v>
      </c>
      <c r="H22" s="267">
        <f t="shared" si="1"/>
        <v>0</v>
      </c>
      <c r="I22" s="267">
        <f t="shared" si="2"/>
        <v>0</v>
      </c>
    </row>
    <row r="23" ht="51" spans="1:9">
      <c r="A23" s="264" t="s">
        <v>9</v>
      </c>
      <c r="B23" s="270" t="s">
        <v>46</v>
      </c>
      <c r="C23" s="270" t="s">
        <v>47</v>
      </c>
      <c r="D23" s="266">
        <v>231.189</v>
      </c>
      <c r="E23" s="266"/>
      <c r="F23" s="266"/>
      <c r="G23" s="267">
        <f t="shared" si="0"/>
        <v>161.8323</v>
      </c>
      <c r="H23" s="267">
        <f t="shared" si="1"/>
        <v>0</v>
      </c>
      <c r="I23" s="267">
        <f t="shared" si="2"/>
        <v>0</v>
      </c>
    </row>
    <row r="24" spans="1:9">
      <c r="A24" s="264" t="s">
        <v>9</v>
      </c>
      <c r="B24" s="270" t="s">
        <v>48</v>
      </c>
      <c r="C24" s="270" t="s">
        <v>49</v>
      </c>
      <c r="D24" s="266">
        <v>215.166</v>
      </c>
      <c r="E24" s="266"/>
      <c r="F24" s="266"/>
      <c r="G24" s="267">
        <f t="shared" si="0"/>
        <v>150.6162</v>
      </c>
      <c r="H24" s="267">
        <f t="shared" si="1"/>
        <v>0</v>
      </c>
      <c r="I24" s="267">
        <f t="shared" si="2"/>
        <v>0</v>
      </c>
    </row>
    <row r="25" ht="25.5" spans="1:9">
      <c r="A25" s="264" t="s">
        <v>9</v>
      </c>
      <c r="B25" s="270" t="s">
        <v>50</v>
      </c>
      <c r="C25" s="270" t="s">
        <v>32</v>
      </c>
      <c r="D25" s="266"/>
      <c r="E25" s="266">
        <v>178.542</v>
      </c>
      <c r="F25" s="266"/>
      <c r="G25" s="267">
        <f t="shared" si="0"/>
        <v>0</v>
      </c>
      <c r="H25" s="267">
        <f t="shared" si="1"/>
        <v>124.9794</v>
      </c>
      <c r="I25" s="267">
        <f t="shared" si="2"/>
        <v>0</v>
      </c>
    </row>
    <row r="26" ht="25.5" spans="1:9">
      <c r="A26" s="264" t="s">
        <v>9</v>
      </c>
      <c r="B26" s="270" t="s">
        <v>18</v>
      </c>
      <c r="C26" s="270" t="s">
        <v>51</v>
      </c>
      <c r="D26" s="266"/>
      <c r="E26" s="266">
        <v>137.34</v>
      </c>
      <c r="F26" s="266"/>
      <c r="G26" s="267">
        <f t="shared" si="0"/>
        <v>0</v>
      </c>
      <c r="H26" s="267">
        <f t="shared" si="1"/>
        <v>96.138</v>
      </c>
      <c r="I26" s="267">
        <f t="shared" si="2"/>
        <v>0</v>
      </c>
    </row>
    <row r="27" ht="25.5" spans="1:9">
      <c r="A27" s="264" t="s">
        <v>9</v>
      </c>
      <c r="B27" s="270" t="s">
        <v>52</v>
      </c>
      <c r="C27" s="270" t="s">
        <v>53</v>
      </c>
      <c r="D27" s="266">
        <v>228.9</v>
      </c>
      <c r="E27" s="266"/>
      <c r="F27" s="266"/>
      <c r="G27" s="267">
        <f t="shared" si="0"/>
        <v>160.23</v>
      </c>
      <c r="H27" s="267">
        <f t="shared" si="1"/>
        <v>0</v>
      </c>
      <c r="I27" s="267">
        <f t="shared" si="2"/>
        <v>0</v>
      </c>
    </row>
    <row r="28" ht="25.5" spans="1:9">
      <c r="A28" s="264" t="s">
        <v>9</v>
      </c>
      <c r="B28" s="270" t="s">
        <v>54</v>
      </c>
      <c r="C28" s="270" t="s">
        <v>55</v>
      </c>
      <c r="D28" s="266">
        <v>228.9</v>
      </c>
      <c r="E28" s="266">
        <v>215.166</v>
      </c>
      <c r="F28" s="266"/>
      <c r="G28" s="267">
        <f t="shared" si="0"/>
        <v>160.23</v>
      </c>
      <c r="H28" s="267">
        <f t="shared" si="1"/>
        <v>150.6162</v>
      </c>
      <c r="I28" s="267">
        <f t="shared" si="2"/>
        <v>0</v>
      </c>
    </row>
    <row r="29" ht="15" customHeight="1" spans="1:9">
      <c r="A29" s="271" t="s">
        <v>56</v>
      </c>
      <c r="B29" s="271"/>
      <c r="C29" s="271"/>
      <c r="D29" s="271"/>
      <c r="E29" s="271"/>
      <c r="F29" s="271"/>
      <c r="G29" s="271"/>
      <c r="H29" s="271"/>
      <c r="I29" s="271"/>
    </row>
    <row r="30" ht="15" customHeight="1" spans="1:9">
      <c r="A30" s="261"/>
      <c r="B30" s="262"/>
      <c r="C30" s="262"/>
      <c r="D30" s="263" t="s">
        <v>6</v>
      </c>
      <c r="E30" s="263" t="s">
        <v>7</v>
      </c>
      <c r="F30" s="263" t="s">
        <v>8</v>
      </c>
      <c r="G30" s="263" t="s">
        <v>6</v>
      </c>
      <c r="H30" s="263" t="s">
        <v>7</v>
      </c>
      <c r="I30" s="263" t="s">
        <v>8</v>
      </c>
    </row>
    <row r="31" ht="25.5" spans="1:9">
      <c r="A31" s="264" t="s">
        <v>57</v>
      </c>
      <c r="B31" s="265" t="s">
        <v>58</v>
      </c>
      <c r="C31" s="265" t="s">
        <v>59</v>
      </c>
      <c r="D31" s="266">
        <v>127.428</v>
      </c>
      <c r="E31" s="266"/>
      <c r="F31" s="266"/>
      <c r="G31" s="267">
        <f t="shared" ref="G31:G62" si="3">D31*0.7</f>
        <v>89.1996</v>
      </c>
      <c r="H31" s="267">
        <f t="shared" ref="H31:H62" si="4">E31*0.7</f>
        <v>0</v>
      </c>
      <c r="I31" s="267">
        <f t="shared" ref="I31:I62" si="5">F31*0.7</f>
        <v>0</v>
      </c>
    </row>
    <row r="32" ht="25.5" spans="1:9">
      <c r="A32" s="264" t="s">
        <v>57</v>
      </c>
      <c r="B32" s="265" t="s">
        <v>60</v>
      </c>
      <c r="C32" s="272" t="s">
        <v>61</v>
      </c>
      <c r="D32" s="266">
        <v>136.038</v>
      </c>
      <c r="E32" s="266"/>
      <c r="F32" s="266"/>
      <c r="G32" s="267">
        <f t="shared" si="3"/>
        <v>95.2266</v>
      </c>
      <c r="H32" s="267">
        <f t="shared" si="4"/>
        <v>0</v>
      </c>
      <c r="I32" s="267">
        <f t="shared" si="5"/>
        <v>0</v>
      </c>
    </row>
    <row r="33" spans="1:9">
      <c r="A33" s="264" t="s">
        <v>57</v>
      </c>
      <c r="B33" s="265" t="s">
        <v>62</v>
      </c>
      <c r="C33" s="265" t="s">
        <v>63</v>
      </c>
      <c r="D33" s="266">
        <v>196.308</v>
      </c>
      <c r="E33" s="266">
        <v>196.308</v>
      </c>
      <c r="F33" s="266"/>
      <c r="G33" s="267">
        <f t="shared" si="3"/>
        <v>137.4156</v>
      </c>
      <c r="H33" s="267">
        <f t="shared" si="4"/>
        <v>137.4156</v>
      </c>
      <c r="I33" s="267">
        <f t="shared" si="5"/>
        <v>0</v>
      </c>
    </row>
    <row r="34" ht="25.5" spans="1:9">
      <c r="A34" s="264" t="s">
        <v>57</v>
      </c>
      <c r="B34" s="265" t="s">
        <v>64</v>
      </c>
      <c r="C34" s="265" t="s">
        <v>65</v>
      </c>
      <c r="D34" s="266">
        <v>194.586</v>
      </c>
      <c r="E34" s="266">
        <v>196.308</v>
      </c>
      <c r="F34" s="266"/>
      <c r="G34" s="267">
        <f t="shared" si="3"/>
        <v>136.2102</v>
      </c>
      <c r="H34" s="267">
        <f t="shared" si="4"/>
        <v>137.4156</v>
      </c>
      <c r="I34" s="267">
        <f t="shared" si="5"/>
        <v>0</v>
      </c>
    </row>
    <row r="35" ht="25.5" spans="1:9">
      <c r="A35" s="264" t="s">
        <v>57</v>
      </c>
      <c r="B35" s="268" t="s">
        <v>66</v>
      </c>
      <c r="C35" s="265" t="s">
        <v>67</v>
      </c>
      <c r="D35" s="266">
        <v>192.864</v>
      </c>
      <c r="E35" s="266"/>
      <c r="F35" s="266"/>
      <c r="G35" s="267">
        <f t="shared" si="3"/>
        <v>135.0048</v>
      </c>
      <c r="H35" s="267">
        <f t="shared" si="4"/>
        <v>0</v>
      </c>
      <c r="I35" s="267">
        <f t="shared" si="5"/>
        <v>0</v>
      </c>
    </row>
    <row r="36" ht="25.5" spans="1:9">
      <c r="A36" s="264" t="s">
        <v>57</v>
      </c>
      <c r="B36" s="265" t="s">
        <v>68</v>
      </c>
      <c r="C36" s="265" t="s">
        <v>69</v>
      </c>
      <c r="D36" s="266">
        <v>258.3</v>
      </c>
      <c r="E36" s="266"/>
      <c r="F36" s="266"/>
      <c r="G36" s="267">
        <f t="shared" si="3"/>
        <v>180.81</v>
      </c>
      <c r="H36" s="267">
        <f t="shared" si="4"/>
        <v>0</v>
      </c>
      <c r="I36" s="267">
        <f t="shared" si="5"/>
        <v>0</v>
      </c>
    </row>
    <row r="37" ht="38.25" spans="1:9">
      <c r="A37" s="264" t="s">
        <v>57</v>
      </c>
      <c r="B37" s="265" t="s">
        <v>70</v>
      </c>
      <c r="C37" s="265" t="s">
        <v>71</v>
      </c>
      <c r="D37" s="266">
        <v>123.984</v>
      </c>
      <c r="E37" s="266"/>
      <c r="F37" s="266"/>
      <c r="G37" s="267">
        <f t="shared" si="3"/>
        <v>86.7888</v>
      </c>
      <c r="H37" s="267">
        <f t="shared" si="4"/>
        <v>0</v>
      </c>
      <c r="I37" s="267">
        <f t="shared" si="5"/>
        <v>0</v>
      </c>
    </row>
    <row r="38" ht="63.75" spans="1:9">
      <c r="A38" s="264" t="s">
        <v>57</v>
      </c>
      <c r="B38" s="268" t="s">
        <v>72</v>
      </c>
      <c r="C38" s="265" t="s">
        <v>73</v>
      </c>
      <c r="D38" s="266">
        <v>123.984</v>
      </c>
      <c r="E38" s="266">
        <v>123.984</v>
      </c>
      <c r="F38" s="266"/>
      <c r="G38" s="267">
        <f t="shared" si="3"/>
        <v>86.7888</v>
      </c>
      <c r="H38" s="267">
        <f t="shared" si="4"/>
        <v>86.7888</v>
      </c>
      <c r="I38" s="267">
        <f t="shared" si="5"/>
        <v>0</v>
      </c>
    </row>
    <row r="39" ht="51" spans="1:9">
      <c r="A39" s="264" t="s">
        <v>57</v>
      </c>
      <c r="B39" s="268" t="s">
        <v>12</v>
      </c>
      <c r="C39" s="265" t="s">
        <v>74</v>
      </c>
      <c r="D39" s="266">
        <v>75.768</v>
      </c>
      <c r="E39" s="266"/>
      <c r="F39" s="266"/>
      <c r="G39" s="267">
        <f t="shared" si="3"/>
        <v>53.0376</v>
      </c>
      <c r="H39" s="267">
        <f t="shared" si="4"/>
        <v>0</v>
      </c>
      <c r="I39" s="267">
        <f t="shared" si="5"/>
        <v>0</v>
      </c>
    </row>
    <row r="40" spans="1:9">
      <c r="A40" s="264" t="s">
        <v>57</v>
      </c>
      <c r="B40" s="268" t="s">
        <v>75</v>
      </c>
      <c r="C40" s="265" t="s">
        <v>76</v>
      </c>
      <c r="D40" s="266">
        <v>160.146</v>
      </c>
      <c r="E40" s="266"/>
      <c r="F40" s="266"/>
      <c r="G40" s="267">
        <f t="shared" si="3"/>
        <v>112.1022</v>
      </c>
      <c r="H40" s="267">
        <f t="shared" si="4"/>
        <v>0</v>
      </c>
      <c r="I40" s="267">
        <f t="shared" si="5"/>
        <v>0</v>
      </c>
    </row>
    <row r="41" ht="38.25" spans="1:9">
      <c r="A41" s="264" t="s">
        <v>57</v>
      </c>
      <c r="B41" s="268" t="s">
        <v>77</v>
      </c>
      <c r="C41" s="265" t="s">
        <v>78</v>
      </c>
      <c r="D41" s="266">
        <v>148.092</v>
      </c>
      <c r="E41" s="266"/>
      <c r="F41" s="266"/>
      <c r="G41" s="267">
        <f t="shared" si="3"/>
        <v>103.6644</v>
      </c>
      <c r="H41" s="267">
        <f t="shared" si="4"/>
        <v>0</v>
      </c>
      <c r="I41" s="267">
        <f t="shared" si="5"/>
        <v>0</v>
      </c>
    </row>
    <row r="42" ht="51" spans="1:9">
      <c r="A42" s="264" t="s">
        <v>57</v>
      </c>
      <c r="B42" s="265" t="s">
        <v>79</v>
      </c>
      <c r="C42" s="265" t="s">
        <v>80</v>
      </c>
      <c r="D42" s="266">
        <v>130.872</v>
      </c>
      <c r="E42" s="266"/>
      <c r="F42" s="266"/>
      <c r="G42" s="267">
        <f t="shared" si="3"/>
        <v>91.6104</v>
      </c>
      <c r="H42" s="267">
        <f t="shared" si="4"/>
        <v>0</v>
      </c>
      <c r="I42" s="267">
        <f t="shared" si="5"/>
        <v>0</v>
      </c>
    </row>
    <row r="43" ht="38.25" spans="1:9">
      <c r="A43" s="264" t="s">
        <v>57</v>
      </c>
      <c r="B43" s="265" t="s">
        <v>81</v>
      </c>
      <c r="C43" s="272" t="s">
        <v>82</v>
      </c>
      <c r="D43" s="266">
        <v>241.08</v>
      </c>
      <c r="E43" s="266"/>
      <c r="F43" s="266"/>
      <c r="G43" s="267">
        <f t="shared" si="3"/>
        <v>168.756</v>
      </c>
      <c r="H43" s="267">
        <f t="shared" si="4"/>
        <v>0</v>
      </c>
      <c r="I43" s="267">
        <f t="shared" si="5"/>
        <v>0</v>
      </c>
    </row>
    <row r="44" spans="1:9">
      <c r="A44" s="264" t="s">
        <v>57</v>
      </c>
      <c r="B44" s="265" t="s">
        <v>83</v>
      </c>
      <c r="C44" s="265" t="s">
        <v>82</v>
      </c>
      <c r="D44" s="266">
        <v>134.316</v>
      </c>
      <c r="E44" s="266"/>
      <c r="F44" s="266"/>
      <c r="G44" s="267">
        <f t="shared" si="3"/>
        <v>94.0212</v>
      </c>
      <c r="H44" s="267">
        <f t="shared" si="4"/>
        <v>0</v>
      </c>
      <c r="I44" s="267">
        <f t="shared" si="5"/>
        <v>0</v>
      </c>
    </row>
    <row r="45" ht="51" spans="1:9">
      <c r="A45" s="264" t="s">
        <v>57</v>
      </c>
      <c r="B45" s="265" t="s">
        <v>20</v>
      </c>
      <c r="C45" s="265" t="s">
        <v>21</v>
      </c>
      <c r="D45" s="266">
        <v>306.516</v>
      </c>
      <c r="E45" s="266">
        <v>309.96</v>
      </c>
      <c r="F45" s="266"/>
      <c r="G45" s="267">
        <f t="shared" si="3"/>
        <v>214.5612</v>
      </c>
      <c r="H45" s="267">
        <f t="shared" si="4"/>
        <v>216.972</v>
      </c>
      <c r="I45" s="267">
        <f t="shared" si="5"/>
        <v>0</v>
      </c>
    </row>
    <row r="46" ht="25.5" spans="1:9">
      <c r="A46" s="264" t="s">
        <v>57</v>
      </c>
      <c r="B46" s="265" t="s">
        <v>24</v>
      </c>
      <c r="C46" s="265" t="s">
        <v>25</v>
      </c>
      <c r="D46" s="266">
        <v>167.034</v>
      </c>
      <c r="E46" s="266"/>
      <c r="F46" s="266"/>
      <c r="G46" s="267">
        <f t="shared" si="3"/>
        <v>116.9238</v>
      </c>
      <c r="H46" s="267">
        <f t="shared" si="4"/>
        <v>0</v>
      </c>
      <c r="I46" s="267">
        <f t="shared" si="5"/>
        <v>0</v>
      </c>
    </row>
    <row r="47" ht="25.5" spans="1:9">
      <c r="A47" s="264" t="s">
        <v>57</v>
      </c>
      <c r="B47" s="265" t="s">
        <v>84</v>
      </c>
      <c r="C47" s="265" t="s">
        <v>85</v>
      </c>
      <c r="D47" s="266">
        <v>123.984</v>
      </c>
      <c r="E47" s="266"/>
      <c r="F47" s="266"/>
      <c r="G47" s="267">
        <f t="shared" si="3"/>
        <v>86.7888</v>
      </c>
      <c r="H47" s="267">
        <f t="shared" si="4"/>
        <v>0</v>
      </c>
      <c r="I47" s="267">
        <f t="shared" si="5"/>
        <v>0</v>
      </c>
    </row>
    <row r="48" ht="25.5" spans="1:9">
      <c r="A48" s="264" t="s">
        <v>57</v>
      </c>
      <c r="B48" s="265" t="s">
        <v>86</v>
      </c>
      <c r="C48" s="265" t="s">
        <v>87</v>
      </c>
      <c r="D48" s="266">
        <v>275.52</v>
      </c>
      <c r="E48" s="266">
        <v>275.52</v>
      </c>
      <c r="F48" s="266"/>
      <c r="G48" s="267">
        <f t="shared" si="3"/>
        <v>192.864</v>
      </c>
      <c r="H48" s="267">
        <f t="shared" si="4"/>
        <v>192.864</v>
      </c>
      <c r="I48" s="267">
        <f t="shared" si="5"/>
        <v>0</v>
      </c>
    </row>
    <row r="49" ht="25.5" spans="1:9">
      <c r="A49" s="264"/>
      <c r="B49" s="270" t="s">
        <v>88</v>
      </c>
      <c r="C49" s="270" t="s">
        <v>89</v>
      </c>
      <c r="D49" s="266">
        <v>137.34</v>
      </c>
      <c r="E49" s="266"/>
      <c r="F49" s="266"/>
      <c r="G49" s="267">
        <f t="shared" si="3"/>
        <v>96.138</v>
      </c>
      <c r="H49" s="267">
        <f t="shared" si="4"/>
        <v>0</v>
      </c>
      <c r="I49" s="267">
        <f t="shared" si="5"/>
        <v>0</v>
      </c>
    </row>
    <row r="50" spans="1:9">
      <c r="A50" s="264"/>
      <c r="B50" s="270" t="s">
        <v>90</v>
      </c>
      <c r="C50" s="270" t="s">
        <v>91</v>
      </c>
      <c r="D50" s="266">
        <v>121.317</v>
      </c>
      <c r="E50" s="266"/>
      <c r="F50" s="266"/>
      <c r="G50" s="267">
        <f t="shared" si="3"/>
        <v>84.9219</v>
      </c>
      <c r="H50" s="267">
        <f t="shared" si="4"/>
        <v>0</v>
      </c>
      <c r="I50" s="267">
        <f t="shared" si="5"/>
        <v>0</v>
      </c>
    </row>
    <row r="51" ht="25.5" spans="1:9">
      <c r="A51" s="264"/>
      <c r="B51" s="270" t="s">
        <v>92</v>
      </c>
      <c r="C51" s="270" t="s">
        <v>93</v>
      </c>
      <c r="D51" s="266">
        <v>226.611</v>
      </c>
      <c r="E51" s="266"/>
      <c r="F51" s="266"/>
      <c r="G51" s="267">
        <f t="shared" si="3"/>
        <v>158.6277</v>
      </c>
      <c r="H51" s="267">
        <f t="shared" si="4"/>
        <v>0</v>
      </c>
      <c r="I51" s="267">
        <f t="shared" si="5"/>
        <v>0</v>
      </c>
    </row>
    <row r="52" ht="25.5" spans="1:9">
      <c r="A52" s="264"/>
      <c r="B52" s="270" t="s">
        <v>94</v>
      </c>
      <c r="C52" s="270" t="s">
        <v>95</v>
      </c>
      <c r="D52" s="266">
        <v>482.979</v>
      </c>
      <c r="E52" s="266"/>
      <c r="F52" s="266"/>
      <c r="G52" s="267">
        <f t="shared" si="3"/>
        <v>338.0853</v>
      </c>
      <c r="H52" s="267">
        <f t="shared" si="4"/>
        <v>0</v>
      </c>
      <c r="I52" s="267">
        <f t="shared" si="5"/>
        <v>0</v>
      </c>
    </row>
    <row r="53" spans="1:9">
      <c r="A53" s="264"/>
      <c r="B53" s="270" t="s">
        <v>96</v>
      </c>
      <c r="C53" s="270" t="s">
        <v>97</v>
      </c>
      <c r="D53" s="266">
        <v>121.317</v>
      </c>
      <c r="E53" s="266">
        <v>119.028</v>
      </c>
      <c r="F53" s="266"/>
      <c r="G53" s="267">
        <f t="shared" si="3"/>
        <v>84.9219</v>
      </c>
      <c r="H53" s="267">
        <f t="shared" si="4"/>
        <v>83.3196</v>
      </c>
      <c r="I53" s="267">
        <f t="shared" si="5"/>
        <v>0</v>
      </c>
    </row>
    <row r="54" ht="25.5" spans="1:9">
      <c r="A54" s="264"/>
      <c r="B54" s="270" t="s">
        <v>98</v>
      </c>
      <c r="C54" s="270" t="s">
        <v>99</v>
      </c>
      <c r="D54" s="266">
        <v>224.322</v>
      </c>
      <c r="E54" s="266"/>
      <c r="F54" s="266"/>
      <c r="G54" s="267">
        <f t="shared" si="3"/>
        <v>157.0254</v>
      </c>
      <c r="H54" s="267">
        <f t="shared" si="4"/>
        <v>0</v>
      </c>
      <c r="I54" s="267">
        <f t="shared" si="5"/>
        <v>0</v>
      </c>
    </row>
    <row r="55" ht="25.5" spans="1:9">
      <c r="A55" s="264"/>
      <c r="B55" s="270" t="s">
        <v>100</v>
      </c>
      <c r="C55" s="270" t="s">
        <v>99</v>
      </c>
      <c r="D55" s="266">
        <v>272.391</v>
      </c>
      <c r="E55" s="266"/>
      <c r="F55" s="266"/>
      <c r="G55" s="267">
        <f t="shared" si="3"/>
        <v>190.6737</v>
      </c>
      <c r="H55" s="267">
        <f t="shared" si="4"/>
        <v>0</v>
      </c>
      <c r="I55" s="267">
        <f t="shared" si="5"/>
        <v>0</v>
      </c>
    </row>
    <row r="56" ht="25.5" spans="1:9">
      <c r="A56" s="264"/>
      <c r="B56" s="270" t="s">
        <v>101</v>
      </c>
      <c r="C56" s="270" t="s">
        <v>102</v>
      </c>
      <c r="D56" s="266">
        <v>295.281</v>
      </c>
      <c r="E56" s="266"/>
      <c r="F56" s="266"/>
      <c r="G56" s="267">
        <f t="shared" si="3"/>
        <v>206.6967</v>
      </c>
      <c r="H56" s="267">
        <f t="shared" si="4"/>
        <v>0</v>
      </c>
      <c r="I56" s="267">
        <f t="shared" si="5"/>
        <v>0</v>
      </c>
    </row>
    <row r="57" ht="25.5" spans="1:9">
      <c r="A57" s="264"/>
      <c r="B57" s="270" t="s">
        <v>60</v>
      </c>
      <c r="C57" s="270" t="s">
        <v>103</v>
      </c>
      <c r="D57" s="266"/>
      <c r="E57" s="266">
        <v>162.519</v>
      </c>
      <c r="F57" s="266"/>
      <c r="G57" s="267">
        <f t="shared" si="3"/>
        <v>0</v>
      </c>
      <c r="H57" s="267">
        <f t="shared" si="4"/>
        <v>113.7633</v>
      </c>
      <c r="I57" s="267">
        <f t="shared" si="5"/>
        <v>0</v>
      </c>
    </row>
    <row r="58" ht="25.5" spans="1:9">
      <c r="A58" s="264"/>
      <c r="B58" s="270" t="s">
        <v>104</v>
      </c>
      <c r="C58" s="270" t="s">
        <v>105</v>
      </c>
      <c r="D58" s="266">
        <v>144.207</v>
      </c>
      <c r="E58" s="266">
        <v>144.217</v>
      </c>
      <c r="F58" s="266"/>
      <c r="G58" s="267">
        <f t="shared" si="3"/>
        <v>100.9449</v>
      </c>
      <c r="H58" s="267">
        <f t="shared" si="4"/>
        <v>100.9519</v>
      </c>
      <c r="I58" s="267">
        <f t="shared" si="5"/>
        <v>0</v>
      </c>
    </row>
    <row r="59" ht="25.5" spans="1:9">
      <c r="A59" s="264"/>
      <c r="B59" s="270" t="s">
        <v>106</v>
      </c>
      <c r="C59" s="270" t="s">
        <v>107</v>
      </c>
      <c r="D59" s="266">
        <v>208.299</v>
      </c>
      <c r="E59" s="266"/>
      <c r="F59" s="266"/>
      <c r="G59" s="267">
        <f t="shared" si="3"/>
        <v>145.8093</v>
      </c>
      <c r="H59" s="267">
        <f t="shared" si="4"/>
        <v>0</v>
      </c>
      <c r="I59" s="267">
        <f t="shared" si="5"/>
        <v>0</v>
      </c>
    </row>
    <row r="60" spans="1:9">
      <c r="A60" s="264"/>
      <c r="B60" s="270" t="s">
        <v>108</v>
      </c>
      <c r="C60" s="270" t="s">
        <v>109</v>
      </c>
      <c r="D60" s="266">
        <v>288.414</v>
      </c>
      <c r="E60" s="266"/>
      <c r="F60" s="266"/>
      <c r="G60" s="267">
        <f t="shared" si="3"/>
        <v>201.8898</v>
      </c>
      <c r="H60" s="267">
        <f t="shared" si="4"/>
        <v>0</v>
      </c>
      <c r="I60" s="267">
        <f t="shared" si="5"/>
        <v>0</v>
      </c>
    </row>
    <row r="61" ht="25.5" spans="1:9">
      <c r="A61" s="264"/>
      <c r="B61" s="270" t="s">
        <v>110</v>
      </c>
      <c r="C61" s="270" t="s">
        <v>111</v>
      </c>
      <c r="D61" s="266">
        <v>146.496</v>
      </c>
      <c r="E61" s="266"/>
      <c r="F61" s="266"/>
      <c r="G61" s="267">
        <f t="shared" si="3"/>
        <v>102.5472</v>
      </c>
      <c r="H61" s="267">
        <f t="shared" si="4"/>
        <v>0</v>
      </c>
      <c r="I61" s="267">
        <f t="shared" si="5"/>
        <v>0</v>
      </c>
    </row>
    <row r="62" spans="1:9">
      <c r="A62" s="264"/>
      <c r="B62" s="270" t="s">
        <v>112</v>
      </c>
      <c r="C62" s="270" t="s">
        <v>113</v>
      </c>
      <c r="D62" s="266">
        <v>146.496</v>
      </c>
      <c r="E62" s="266"/>
      <c r="F62" s="266"/>
      <c r="G62" s="267">
        <f t="shared" si="3"/>
        <v>102.5472</v>
      </c>
      <c r="H62" s="267">
        <f t="shared" si="4"/>
        <v>0</v>
      </c>
      <c r="I62" s="267">
        <f t="shared" si="5"/>
        <v>0</v>
      </c>
    </row>
    <row r="63" ht="38.25" spans="1:9">
      <c r="A63" s="264"/>
      <c r="B63" s="270" t="s">
        <v>114</v>
      </c>
      <c r="C63" s="270" t="s">
        <v>115</v>
      </c>
      <c r="D63" s="266">
        <v>199.143</v>
      </c>
      <c r="E63" s="266"/>
      <c r="F63" s="266"/>
      <c r="G63" s="267">
        <f t="shared" ref="G63:G83" si="6">D63*0.7</f>
        <v>139.4001</v>
      </c>
      <c r="H63" s="267">
        <f t="shared" ref="H63:H83" si="7">E63*0.7</f>
        <v>0</v>
      </c>
      <c r="I63" s="267">
        <f t="shared" ref="I63:I83" si="8">F63*0.7</f>
        <v>0</v>
      </c>
    </row>
    <row r="64" ht="25.5" spans="1:9">
      <c r="A64" s="264"/>
      <c r="B64" s="270" t="s">
        <v>116</v>
      </c>
      <c r="C64" s="270" t="s">
        <v>117</v>
      </c>
      <c r="D64" s="266">
        <v>98.427</v>
      </c>
      <c r="E64" s="266"/>
      <c r="F64" s="266"/>
      <c r="G64" s="267">
        <f t="shared" si="6"/>
        <v>68.8989</v>
      </c>
      <c r="H64" s="267">
        <f t="shared" si="7"/>
        <v>0</v>
      </c>
      <c r="I64" s="267">
        <f t="shared" si="8"/>
        <v>0</v>
      </c>
    </row>
    <row r="65" ht="25.5" spans="1:9">
      <c r="A65" s="264"/>
      <c r="B65" s="270" t="s">
        <v>118</v>
      </c>
      <c r="C65" s="270" t="s">
        <v>119</v>
      </c>
      <c r="D65" s="266">
        <v>125.895</v>
      </c>
      <c r="E65" s="266"/>
      <c r="F65" s="266"/>
      <c r="G65" s="267">
        <f t="shared" si="6"/>
        <v>88.1265</v>
      </c>
      <c r="H65" s="267">
        <f t="shared" si="7"/>
        <v>0</v>
      </c>
      <c r="I65" s="267">
        <f t="shared" si="8"/>
        <v>0</v>
      </c>
    </row>
    <row r="66" ht="25.5" spans="1:9">
      <c r="A66" s="264"/>
      <c r="B66" s="270" t="s">
        <v>120</v>
      </c>
      <c r="C66" s="270" t="s">
        <v>121</v>
      </c>
      <c r="D66" s="266">
        <v>132.762</v>
      </c>
      <c r="E66" s="266"/>
      <c r="F66" s="266"/>
      <c r="G66" s="267">
        <f t="shared" si="6"/>
        <v>92.9334</v>
      </c>
      <c r="H66" s="267">
        <f t="shared" si="7"/>
        <v>0</v>
      </c>
      <c r="I66" s="267">
        <f t="shared" si="8"/>
        <v>0</v>
      </c>
    </row>
    <row r="67" ht="38.25" spans="1:9">
      <c r="A67" s="264"/>
      <c r="B67" s="270" t="s">
        <v>122</v>
      </c>
      <c r="C67" s="270" t="s">
        <v>123</v>
      </c>
      <c r="D67" s="266">
        <v>201.432</v>
      </c>
      <c r="E67" s="266"/>
      <c r="F67" s="266"/>
      <c r="G67" s="267">
        <f t="shared" si="6"/>
        <v>141.0024</v>
      </c>
      <c r="H67" s="267">
        <f t="shared" si="7"/>
        <v>0</v>
      </c>
      <c r="I67" s="267">
        <f t="shared" si="8"/>
        <v>0</v>
      </c>
    </row>
    <row r="68" ht="25.5" spans="1:9">
      <c r="A68" s="264"/>
      <c r="B68" s="270" t="s">
        <v>124</v>
      </c>
      <c r="C68" s="270" t="s">
        <v>125</v>
      </c>
      <c r="D68" s="266">
        <v>167.097</v>
      </c>
      <c r="E68" s="266"/>
      <c r="F68" s="266"/>
      <c r="G68" s="267">
        <f t="shared" si="6"/>
        <v>116.9679</v>
      </c>
      <c r="H68" s="267">
        <f t="shared" si="7"/>
        <v>0</v>
      </c>
      <c r="I68" s="267">
        <f t="shared" si="8"/>
        <v>0</v>
      </c>
    </row>
    <row r="69" ht="51" spans="1:9">
      <c r="A69" s="264"/>
      <c r="B69" s="270" t="s">
        <v>126</v>
      </c>
      <c r="C69" s="270" t="s">
        <v>127</v>
      </c>
      <c r="D69" s="266"/>
      <c r="E69" s="266">
        <v>169.386</v>
      </c>
      <c r="F69" s="266"/>
      <c r="G69" s="267">
        <f t="shared" si="6"/>
        <v>0</v>
      </c>
      <c r="H69" s="267">
        <f t="shared" si="7"/>
        <v>118.5702</v>
      </c>
      <c r="I69" s="267">
        <f t="shared" si="8"/>
        <v>0</v>
      </c>
    </row>
    <row r="70" ht="51" spans="1:9">
      <c r="A70" s="264"/>
      <c r="B70" s="270" t="s">
        <v>128</v>
      </c>
      <c r="C70" s="270" t="s">
        <v>129</v>
      </c>
      <c r="D70" s="266">
        <v>121.317</v>
      </c>
      <c r="E70" s="266">
        <v>121.317</v>
      </c>
      <c r="F70" s="266"/>
      <c r="G70" s="267">
        <f t="shared" si="6"/>
        <v>84.9219</v>
      </c>
      <c r="H70" s="267">
        <f t="shared" si="7"/>
        <v>84.9219</v>
      </c>
      <c r="I70" s="267">
        <f t="shared" si="8"/>
        <v>0</v>
      </c>
    </row>
    <row r="71" spans="1:9">
      <c r="A71" s="264"/>
      <c r="B71" s="270" t="s">
        <v>130</v>
      </c>
      <c r="C71" s="270" t="s">
        <v>131</v>
      </c>
      <c r="D71" s="266">
        <v>144.207</v>
      </c>
      <c r="E71" s="266"/>
      <c r="F71" s="266"/>
      <c r="G71" s="267">
        <f t="shared" si="6"/>
        <v>100.9449</v>
      </c>
      <c r="H71" s="267">
        <f t="shared" si="7"/>
        <v>0</v>
      </c>
      <c r="I71" s="267">
        <f t="shared" si="8"/>
        <v>0</v>
      </c>
    </row>
    <row r="72" ht="25.5" spans="1:9">
      <c r="A72" s="264"/>
      <c r="B72" s="270" t="s">
        <v>132</v>
      </c>
      <c r="C72" s="270" t="s">
        <v>133</v>
      </c>
      <c r="D72" s="266">
        <v>89.271</v>
      </c>
      <c r="E72" s="266">
        <v>89.271</v>
      </c>
      <c r="F72" s="266"/>
      <c r="G72" s="267">
        <f t="shared" si="6"/>
        <v>62.4897</v>
      </c>
      <c r="H72" s="267">
        <f t="shared" si="7"/>
        <v>62.4897</v>
      </c>
      <c r="I72" s="267">
        <f t="shared" si="8"/>
        <v>0</v>
      </c>
    </row>
    <row r="73" ht="25.5" spans="1:9">
      <c r="A73" s="264"/>
      <c r="B73" s="270" t="s">
        <v>60</v>
      </c>
      <c r="C73" s="270" t="s">
        <v>103</v>
      </c>
      <c r="D73" s="266">
        <v>164.808</v>
      </c>
      <c r="E73" s="266"/>
      <c r="F73" s="266"/>
      <c r="G73" s="267">
        <f t="shared" si="6"/>
        <v>115.3656</v>
      </c>
      <c r="H73" s="267">
        <f t="shared" si="7"/>
        <v>0</v>
      </c>
      <c r="I73" s="267">
        <f t="shared" si="8"/>
        <v>0</v>
      </c>
    </row>
    <row r="74" ht="25.5" spans="1:9">
      <c r="A74" s="264"/>
      <c r="B74" s="270" t="s">
        <v>134</v>
      </c>
      <c r="C74" s="270" t="s">
        <v>135</v>
      </c>
      <c r="D74" s="266">
        <v>231.189</v>
      </c>
      <c r="E74" s="266"/>
      <c r="F74" s="266"/>
      <c r="G74" s="267">
        <f t="shared" si="6"/>
        <v>161.8323</v>
      </c>
      <c r="H74" s="267">
        <f t="shared" si="7"/>
        <v>0</v>
      </c>
      <c r="I74" s="267">
        <f t="shared" si="8"/>
        <v>0</v>
      </c>
    </row>
    <row r="75" ht="25.5" spans="1:9">
      <c r="A75" s="264"/>
      <c r="B75" s="270" t="s">
        <v>136</v>
      </c>
      <c r="C75" s="270" t="s">
        <v>137</v>
      </c>
      <c r="D75" s="266">
        <v>173.964</v>
      </c>
      <c r="E75" s="266"/>
      <c r="F75" s="266"/>
      <c r="G75" s="267">
        <f t="shared" si="6"/>
        <v>121.7748</v>
      </c>
      <c r="H75" s="267">
        <f t="shared" si="7"/>
        <v>0</v>
      </c>
      <c r="I75" s="267">
        <f t="shared" si="8"/>
        <v>0</v>
      </c>
    </row>
    <row r="76" ht="38.25" spans="1:9">
      <c r="A76" s="264"/>
      <c r="B76" s="270" t="s">
        <v>138</v>
      </c>
      <c r="C76" s="270" t="s">
        <v>139</v>
      </c>
      <c r="D76" s="266">
        <v>162.519</v>
      </c>
      <c r="E76" s="266">
        <v>146.496</v>
      </c>
      <c r="F76" s="266"/>
      <c r="G76" s="267">
        <f t="shared" si="6"/>
        <v>113.7633</v>
      </c>
      <c r="H76" s="267">
        <f t="shared" si="7"/>
        <v>102.5472</v>
      </c>
      <c r="I76" s="267">
        <f t="shared" si="8"/>
        <v>0</v>
      </c>
    </row>
    <row r="77" ht="25.5" spans="1:9">
      <c r="A77" s="264"/>
      <c r="B77" s="270" t="s">
        <v>140</v>
      </c>
      <c r="C77" s="270" t="s">
        <v>141</v>
      </c>
      <c r="D77" s="266">
        <v>169.386</v>
      </c>
      <c r="E77" s="266">
        <v>167.097</v>
      </c>
      <c r="F77" s="266"/>
      <c r="G77" s="267">
        <f t="shared" si="6"/>
        <v>118.5702</v>
      </c>
      <c r="H77" s="267">
        <f t="shared" si="7"/>
        <v>116.9679</v>
      </c>
      <c r="I77" s="267">
        <f t="shared" si="8"/>
        <v>0</v>
      </c>
    </row>
    <row r="78" ht="25.5" spans="1:9">
      <c r="A78" s="264"/>
      <c r="B78" s="270" t="s">
        <v>142</v>
      </c>
      <c r="C78" s="270" t="s">
        <v>141</v>
      </c>
      <c r="D78" s="266">
        <v>185.409</v>
      </c>
      <c r="E78" s="266">
        <v>183.12</v>
      </c>
      <c r="F78" s="266"/>
      <c r="G78" s="267">
        <f t="shared" si="6"/>
        <v>129.7863</v>
      </c>
      <c r="H78" s="267">
        <f t="shared" si="7"/>
        <v>128.184</v>
      </c>
      <c r="I78" s="267">
        <f t="shared" si="8"/>
        <v>0</v>
      </c>
    </row>
    <row r="79" spans="1:9">
      <c r="A79" s="264"/>
      <c r="B79" s="270" t="s">
        <v>143</v>
      </c>
      <c r="C79" s="270" t="s">
        <v>144</v>
      </c>
      <c r="D79" s="266">
        <v>160.23</v>
      </c>
      <c r="E79" s="266"/>
      <c r="F79" s="266"/>
      <c r="G79" s="267">
        <f t="shared" si="6"/>
        <v>112.161</v>
      </c>
      <c r="H79" s="267">
        <f t="shared" si="7"/>
        <v>0</v>
      </c>
      <c r="I79" s="267">
        <f t="shared" si="8"/>
        <v>0</v>
      </c>
    </row>
    <row r="80" spans="1:9">
      <c r="A80" s="264"/>
      <c r="B80" s="270" t="s">
        <v>145</v>
      </c>
      <c r="C80" s="270" t="s">
        <v>146</v>
      </c>
      <c r="D80" s="266">
        <v>144.207</v>
      </c>
      <c r="E80" s="266">
        <v>144.207</v>
      </c>
      <c r="F80" s="266"/>
      <c r="G80" s="267">
        <f t="shared" si="6"/>
        <v>100.9449</v>
      </c>
      <c r="H80" s="267">
        <f t="shared" si="7"/>
        <v>100.9449</v>
      </c>
      <c r="I80" s="267">
        <f t="shared" si="8"/>
        <v>0</v>
      </c>
    </row>
    <row r="81" ht="25.5" spans="1:9">
      <c r="A81" s="264"/>
      <c r="B81" s="270" t="s">
        <v>147</v>
      </c>
      <c r="C81" s="270" t="s">
        <v>148</v>
      </c>
      <c r="D81" s="266">
        <v>164.808</v>
      </c>
      <c r="E81" s="266">
        <v>121.317</v>
      </c>
      <c r="F81" s="266"/>
      <c r="G81" s="267">
        <f t="shared" si="6"/>
        <v>115.3656</v>
      </c>
      <c r="H81" s="267">
        <f t="shared" si="7"/>
        <v>84.9219</v>
      </c>
      <c r="I81" s="267">
        <f t="shared" si="8"/>
        <v>0</v>
      </c>
    </row>
    <row r="82" ht="38.25" spans="1:9">
      <c r="A82" s="264"/>
      <c r="B82" s="270" t="s">
        <v>149</v>
      </c>
      <c r="C82" s="270" t="s">
        <v>150</v>
      </c>
      <c r="D82" s="266">
        <v>169.386</v>
      </c>
      <c r="E82" s="266"/>
      <c r="F82" s="266"/>
      <c r="G82" s="267">
        <f t="shared" si="6"/>
        <v>118.5702</v>
      </c>
      <c r="H82" s="267">
        <f t="shared" si="7"/>
        <v>0</v>
      </c>
      <c r="I82" s="267">
        <f t="shared" si="8"/>
        <v>0</v>
      </c>
    </row>
    <row r="83" ht="25.5" spans="1:9">
      <c r="A83" s="264"/>
      <c r="B83" s="270" t="s">
        <v>151</v>
      </c>
      <c r="C83" s="270" t="s">
        <v>152</v>
      </c>
      <c r="D83" s="266">
        <v>132.762</v>
      </c>
      <c r="E83" s="266"/>
      <c r="F83" s="266"/>
      <c r="G83" s="267">
        <f t="shared" si="6"/>
        <v>92.9334</v>
      </c>
      <c r="H83" s="267">
        <f t="shared" si="7"/>
        <v>0</v>
      </c>
      <c r="I83" s="267">
        <f t="shared" si="8"/>
        <v>0</v>
      </c>
    </row>
    <row r="84" ht="15" customHeight="1" spans="1:9">
      <c r="A84" s="271" t="s">
        <v>153</v>
      </c>
      <c r="B84" s="271"/>
      <c r="C84" s="271"/>
      <c r="D84" s="271"/>
      <c r="E84" s="271"/>
      <c r="F84" s="271"/>
      <c r="G84" s="271"/>
      <c r="H84" s="271"/>
      <c r="I84" s="271"/>
    </row>
    <row r="85" ht="15" customHeight="1" spans="1:9">
      <c r="A85" s="261"/>
      <c r="B85" s="262"/>
      <c r="C85" s="262"/>
      <c r="D85" s="263" t="s">
        <v>6</v>
      </c>
      <c r="E85" s="263" t="s">
        <v>7</v>
      </c>
      <c r="F85" s="263" t="s">
        <v>8</v>
      </c>
      <c r="G85" s="263" t="s">
        <v>6</v>
      </c>
      <c r="H85" s="263" t="s">
        <v>7</v>
      </c>
      <c r="I85" s="263" t="s">
        <v>8</v>
      </c>
    </row>
    <row r="86" ht="38.25" spans="1:9">
      <c r="A86" s="264" t="s">
        <v>154</v>
      </c>
      <c r="B86" s="265" t="s">
        <v>155</v>
      </c>
      <c r="C86" s="265" t="s">
        <v>156</v>
      </c>
      <c r="D86" s="266">
        <v>137.76</v>
      </c>
      <c r="E86" s="266">
        <v>137.76</v>
      </c>
      <c r="F86" s="266"/>
      <c r="G86" s="267">
        <f t="shared" ref="G86:G117" si="9">D86*0.7</f>
        <v>96.432</v>
      </c>
      <c r="H86" s="267">
        <f t="shared" ref="H86:H117" si="10">E86*0.7</f>
        <v>96.432</v>
      </c>
      <c r="I86" s="267">
        <f t="shared" ref="I86:I117" si="11">F86*0.7</f>
        <v>0</v>
      </c>
    </row>
    <row r="87" ht="51" spans="1:9">
      <c r="A87" s="264" t="s">
        <v>154</v>
      </c>
      <c r="B87" s="265" t="s">
        <v>157</v>
      </c>
      <c r="C87" s="265" t="s">
        <v>158</v>
      </c>
      <c r="D87" s="266">
        <v>129.15</v>
      </c>
      <c r="E87" s="266"/>
      <c r="F87" s="266"/>
      <c r="G87" s="267">
        <f t="shared" si="9"/>
        <v>90.405</v>
      </c>
      <c r="H87" s="267">
        <f t="shared" si="10"/>
        <v>0</v>
      </c>
      <c r="I87" s="267">
        <f t="shared" si="11"/>
        <v>0</v>
      </c>
    </row>
    <row r="88" spans="1:9">
      <c r="A88" s="264" t="s">
        <v>154</v>
      </c>
      <c r="B88" s="268" t="s">
        <v>62</v>
      </c>
      <c r="C88" s="265" t="s">
        <v>159</v>
      </c>
      <c r="D88" s="266">
        <v>153.258</v>
      </c>
      <c r="E88" s="266">
        <v>154.98</v>
      </c>
      <c r="F88" s="266"/>
      <c r="G88" s="267">
        <f t="shared" si="9"/>
        <v>107.2806</v>
      </c>
      <c r="H88" s="267">
        <f t="shared" si="10"/>
        <v>108.486</v>
      </c>
      <c r="I88" s="267">
        <f t="shared" si="11"/>
        <v>0</v>
      </c>
    </row>
    <row r="89" spans="1:9">
      <c r="A89" s="264" t="s">
        <v>154</v>
      </c>
      <c r="B89" s="265" t="s">
        <v>160</v>
      </c>
      <c r="C89" s="265" t="s">
        <v>161</v>
      </c>
      <c r="D89" s="266">
        <v>182.532</v>
      </c>
      <c r="E89" s="266"/>
      <c r="F89" s="266"/>
      <c r="G89" s="267">
        <f t="shared" si="9"/>
        <v>127.7724</v>
      </c>
      <c r="H89" s="267">
        <f t="shared" si="10"/>
        <v>0</v>
      </c>
      <c r="I89" s="267">
        <f t="shared" si="11"/>
        <v>0</v>
      </c>
    </row>
    <row r="90" ht="25.5" spans="1:9">
      <c r="A90" s="264" t="s">
        <v>154</v>
      </c>
      <c r="B90" s="268" t="s">
        <v>162</v>
      </c>
      <c r="C90" s="265" t="s">
        <v>163</v>
      </c>
      <c r="D90" s="266">
        <v>165.312</v>
      </c>
      <c r="E90" s="266"/>
      <c r="F90" s="266"/>
      <c r="G90" s="267">
        <f t="shared" si="9"/>
        <v>115.7184</v>
      </c>
      <c r="H90" s="267">
        <f t="shared" si="10"/>
        <v>0</v>
      </c>
      <c r="I90" s="267">
        <f t="shared" si="11"/>
        <v>0</v>
      </c>
    </row>
    <row r="91" ht="51" spans="1:9">
      <c r="A91" s="264" t="s">
        <v>154</v>
      </c>
      <c r="B91" s="268" t="s">
        <v>164</v>
      </c>
      <c r="C91" s="265" t="s">
        <v>165</v>
      </c>
      <c r="D91" s="266">
        <v>303.072</v>
      </c>
      <c r="E91" s="266">
        <v>303.072</v>
      </c>
      <c r="F91" s="266"/>
      <c r="G91" s="267">
        <f t="shared" si="9"/>
        <v>212.1504</v>
      </c>
      <c r="H91" s="267">
        <f t="shared" si="10"/>
        <v>212.1504</v>
      </c>
      <c r="I91" s="267">
        <f t="shared" si="11"/>
        <v>0</v>
      </c>
    </row>
    <row r="92" spans="1:9">
      <c r="A92" s="264" t="s">
        <v>154</v>
      </c>
      <c r="B92" s="265" t="s">
        <v>66</v>
      </c>
      <c r="C92" s="265" t="s">
        <v>166</v>
      </c>
      <c r="D92" s="266">
        <v>261.744</v>
      </c>
      <c r="E92" s="266"/>
      <c r="F92" s="266"/>
      <c r="G92" s="267">
        <f t="shared" si="9"/>
        <v>183.2208</v>
      </c>
      <c r="H92" s="267">
        <f t="shared" si="10"/>
        <v>0</v>
      </c>
      <c r="I92" s="267">
        <f t="shared" si="11"/>
        <v>0</v>
      </c>
    </row>
    <row r="93" ht="51" spans="1:9">
      <c r="A93" s="264" t="s">
        <v>154</v>
      </c>
      <c r="B93" s="268" t="s">
        <v>20</v>
      </c>
      <c r="C93" s="265" t="s">
        <v>21</v>
      </c>
      <c r="D93" s="266">
        <v>125.706</v>
      </c>
      <c r="E93" s="266">
        <v>125.71</v>
      </c>
      <c r="F93" s="266"/>
      <c r="G93" s="267">
        <f t="shared" si="9"/>
        <v>87.9942</v>
      </c>
      <c r="H93" s="267">
        <f t="shared" si="10"/>
        <v>87.997</v>
      </c>
      <c r="I93" s="267">
        <f t="shared" si="11"/>
        <v>0</v>
      </c>
    </row>
    <row r="94" ht="25.5" spans="1:9">
      <c r="A94" s="264" t="s">
        <v>154</v>
      </c>
      <c r="B94" s="265" t="s">
        <v>167</v>
      </c>
      <c r="C94" s="272" t="s">
        <v>168</v>
      </c>
      <c r="D94" s="266">
        <v>137.76</v>
      </c>
      <c r="E94" s="266">
        <v>137.76</v>
      </c>
      <c r="F94" s="266"/>
      <c r="G94" s="267">
        <f t="shared" si="9"/>
        <v>96.432</v>
      </c>
      <c r="H94" s="267">
        <f t="shared" si="10"/>
        <v>96.432</v>
      </c>
      <c r="I94" s="267">
        <f t="shared" si="11"/>
        <v>0</v>
      </c>
    </row>
    <row r="95" ht="67.5" customHeight="1" spans="1:9">
      <c r="A95" s="264" t="s">
        <v>154</v>
      </c>
      <c r="B95" s="265" t="s">
        <v>169</v>
      </c>
      <c r="C95" s="265" t="s">
        <v>170</v>
      </c>
      <c r="D95" s="266">
        <v>72.324</v>
      </c>
      <c r="E95" s="266"/>
      <c r="F95" s="266"/>
      <c r="G95" s="267">
        <f t="shared" si="9"/>
        <v>50.6268</v>
      </c>
      <c r="H95" s="267">
        <f t="shared" si="10"/>
        <v>0</v>
      </c>
      <c r="I95" s="267">
        <f t="shared" si="11"/>
        <v>0</v>
      </c>
    </row>
    <row r="96" ht="38.25" spans="1:9">
      <c r="A96" s="264" t="s">
        <v>154</v>
      </c>
      <c r="B96" s="268" t="s">
        <v>171</v>
      </c>
      <c r="C96" s="265" t="s">
        <v>172</v>
      </c>
      <c r="D96" s="266">
        <v>235.914</v>
      </c>
      <c r="E96" s="266"/>
      <c r="F96" s="266"/>
      <c r="G96" s="267">
        <f t="shared" si="9"/>
        <v>165.1398</v>
      </c>
      <c r="H96" s="267">
        <f t="shared" si="10"/>
        <v>0</v>
      </c>
      <c r="I96" s="267">
        <f t="shared" si="11"/>
        <v>0</v>
      </c>
    </row>
    <row r="97" ht="25.5" spans="1:9">
      <c r="A97" s="264"/>
      <c r="B97" s="273" t="s">
        <v>173</v>
      </c>
      <c r="C97" s="273" t="s">
        <v>93</v>
      </c>
      <c r="D97" s="266">
        <v>164.808</v>
      </c>
      <c r="E97" s="266"/>
      <c r="F97" s="266"/>
      <c r="G97" s="267">
        <f t="shared" si="9"/>
        <v>115.3656</v>
      </c>
      <c r="H97" s="267">
        <f t="shared" si="10"/>
        <v>0</v>
      </c>
      <c r="I97" s="267">
        <f t="shared" si="11"/>
        <v>0</v>
      </c>
    </row>
    <row r="98" spans="1:9">
      <c r="A98" s="264"/>
      <c r="B98" s="273" t="s">
        <v>174</v>
      </c>
      <c r="C98" s="273" t="s">
        <v>175</v>
      </c>
      <c r="D98" s="266">
        <v>125.895</v>
      </c>
      <c r="E98" s="266"/>
      <c r="F98" s="266"/>
      <c r="G98" s="267">
        <f t="shared" si="9"/>
        <v>88.1265</v>
      </c>
      <c r="H98" s="267">
        <f t="shared" si="10"/>
        <v>0</v>
      </c>
      <c r="I98" s="267">
        <f t="shared" si="11"/>
        <v>0</v>
      </c>
    </row>
    <row r="99" ht="38.25" spans="1:9">
      <c r="A99" s="264"/>
      <c r="B99" s="273" t="s">
        <v>176</v>
      </c>
      <c r="C99" s="273" t="s">
        <v>93</v>
      </c>
      <c r="D99" s="266">
        <v>180.831</v>
      </c>
      <c r="E99" s="266"/>
      <c r="F99" s="266"/>
      <c r="G99" s="267">
        <f t="shared" si="9"/>
        <v>126.5817</v>
      </c>
      <c r="H99" s="267">
        <f t="shared" si="10"/>
        <v>0</v>
      </c>
      <c r="I99" s="267">
        <f t="shared" si="11"/>
        <v>0</v>
      </c>
    </row>
    <row r="100" ht="38.25" spans="1:9">
      <c r="A100" s="264"/>
      <c r="B100" s="273" t="s">
        <v>177</v>
      </c>
      <c r="C100" s="273" t="s">
        <v>40</v>
      </c>
      <c r="D100" s="266">
        <v>210.588</v>
      </c>
      <c r="E100" s="266"/>
      <c r="F100" s="266"/>
      <c r="G100" s="267">
        <f t="shared" si="9"/>
        <v>147.4116</v>
      </c>
      <c r="H100" s="267">
        <f t="shared" si="10"/>
        <v>0</v>
      </c>
      <c r="I100" s="267">
        <f t="shared" si="11"/>
        <v>0</v>
      </c>
    </row>
    <row r="101" spans="1:9">
      <c r="A101" s="264"/>
      <c r="B101" s="273" t="s">
        <v>178</v>
      </c>
      <c r="C101" s="273" t="s">
        <v>179</v>
      </c>
      <c r="D101" s="266">
        <v>208.299</v>
      </c>
      <c r="E101" s="266"/>
      <c r="F101" s="266"/>
      <c r="G101" s="267">
        <f t="shared" si="9"/>
        <v>145.8093</v>
      </c>
      <c r="H101" s="267">
        <f t="shared" si="10"/>
        <v>0</v>
      </c>
      <c r="I101" s="267">
        <f t="shared" si="11"/>
        <v>0</v>
      </c>
    </row>
    <row r="102" ht="51" spans="1:9">
      <c r="A102" s="264"/>
      <c r="B102" s="273" t="s">
        <v>180</v>
      </c>
      <c r="C102" s="273" t="s">
        <v>181</v>
      </c>
      <c r="D102" s="266">
        <v>240.345</v>
      </c>
      <c r="E102" s="266"/>
      <c r="F102" s="266"/>
      <c r="G102" s="267">
        <f t="shared" si="9"/>
        <v>168.2415</v>
      </c>
      <c r="H102" s="267">
        <f t="shared" si="10"/>
        <v>0</v>
      </c>
      <c r="I102" s="267">
        <f t="shared" si="11"/>
        <v>0</v>
      </c>
    </row>
    <row r="103" ht="38.25" spans="1:9">
      <c r="A103" s="264"/>
      <c r="B103" s="273" t="s">
        <v>182</v>
      </c>
      <c r="C103" s="273" t="s">
        <v>99</v>
      </c>
      <c r="D103" s="266">
        <v>354.795</v>
      </c>
      <c r="E103" s="266"/>
      <c r="F103" s="266"/>
      <c r="G103" s="267">
        <f t="shared" si="9"/>
        <v>248.3565</v>
      </c>
      <c r="H103" s="267">
        <f t="shared" si="10"/>
        <v>0</v>
      </c>
      <c r="I103" s="267">
        <f t="shared" si="11"/>
        <v>0</v>
      </c>
    </row>
    <row r="104" ht="51" spans="1:9">
      <c r="A104" s="264"/>
      <c r="B104" s="273" t="s">
        <v>183</v>
      </c>
      <c r="C104" s="273" t="s">
        <v>184</v>
      </c>
      <c r="D104" s="266">
        <v>357.084</v>
      </c>
      <c r="E104" s="266"/>
      <c r="F104" s="266"/>
      <c r="G104" s="267">
        <f t="shared" si="9"/>
        <v>249.9588</v>
      </c>
      <c r="H104" s="267">
        <f t="shared" si="10"/>
        <v>0</v>
      </c>
      <c r="I104" s="267">
        <f t="shared" si="11"/>
        <v>0</v>
      </c>
    </row>
    <row r="105" ht="38.25" spans="1:9">
      <c r="A105" s="264"/>
      <c r="B105" s="273" t="s">
        <v>185</v>
      </c>
      <c r="C105" s="273" t="s">
        <v>99</v>
      </c>
      <c r="D105" s="266">
        <v>279.258</v>
      </c>
      <c r="E105" s="266"/>
      <c r="F105" s="266"/>
      <c r="G105" s="267">
        <f t="shared" si="9"/>
        <v>195.4806</v>
      </c>
      <c r="H105" s="267">
        <f t="shared" si="10"/>
        <v>0</v>
      </c>
      <c r="I105" s="267">
        <f t="shared" si="11"/>
        <v>0</v>
      </c>
    </row>
    <row r="106" ht="38.25" spans="1:9">
      <c r="A106" s="264"/>
      <c r="B106" s="273" t="s">
        <v>186</v>
      </c>
      <c r="C106" s="273" t="s">
        <v>187</v>
      </c>
      <c r="D106" s="266">
        <v>194.565</v>
      </c>
      <c r="E106" s="266"/>
      <c r="F106" s="266"/>
      <c r="G106" s="267">
        <f t="shared" si="9"/>
        <v>136.1955</v>
      </c>
      <c r="H106" s="267">
        <f t="shared" si="10"/>
        <v>0</v>
      </c>
      <c r="I106" s="267">
        <f t="shared" si="11"/>
        <v>0</v>
      </c>
    </row>
    <row r="107" ht="25.5" spans="1:9">
      <c r="A107" s="264"/>
      <c r="B107" s="273" t="s">
        <v>188</v>
      </c>
      <c r="C107" s="273" t="s">
        <v>189</v>
      </c>
      <c r="D107" s="266">
        <v>189.987</v>
      </c>
      <c r="E107" s="266">
        <v>189.987</v>
      </c>
      <c r="F107" s="266"/>
      <c r="G107" s="267">
        <f t="shared" si="9"/>
        <v>132.9909</v>
      </c>
      <c r="H107" s="267">
        <f t="shared" si="10"/>
        <v>132.9909</v>
      </c>
      <c r="I107" s="267">
        <f t="shared" si="11"/>
        <v>0</v>
      </c>
    </row>
    <row r="108" ht="25.5" spans="1:9">
      <c r="A108" s="264"/>
      <c r="B108" s="273" t="s">
        <v>190</v>
      </c>
      <c r="C108" s="273" t="s">
        <v>105</v>
      </c>
      <c r="D108" s="266">
        <v>141.918</v>
      </c>
      <c r="E108" s="266">
        <v>141.918</v>
      </c>
      <c r="F108" s="266"/>
      <c r="G108" s="267">
        <f t="shared" si="9"/>
        <v>99.3426</v>
      </c>
      <c r="H108" s="267">
        <f t="shared" si="10"/>
        <v>99.3426</v>
      </c>
      <c r="I108" s="267">
        <f t="shared" si="11"/>
        <v>0</v>
      </c>
    </row>
    <row r="109" ht="38.25" spans="1:9">
      <c r="A109" s="264"/>
      <c r="B109" s="273" t="s">
        <v>191</v>
      </c>
      <c r="C109" s="273" t="s">
        <v>192</v>
      </c>
      <c r="D109" s="266">
        <v>393.708</v>
      </c>
      <c r="E109" s="266"/>
      <c r="F109" s="266"/>
      <c r="G109" s="267">
        <f t="shared" si="9"/>
        <v>275.5956</v>
      </c>
      <c r="H109" s="267">
        <f t="shared" si="10"/>
        <v>0</v>
      </c>
      <c r="I109" s="267">
        <f t="shared" si="11"/>
        <v>0</v>
      </c>
    </row>
    <row r="110" ht="25.5" spans="1:9">
      <c r="A110" s="264"/>
      <c r="B110" s="273" t="s">
        <v>193</v>
      </c>
      <c r="C110" s="273" t="s">
        <v>194</v>
      </c>
      <c r="D110" s="266">
        <v>176.253</v>
      </c>
      <c r="E110" s="266"/>
      <c r="F110" s="266"/>
      <c r="G110" s="267">
        <f t="shared" si="9"/>
        <v>123.3771</v>
      </c>
      <c r="H110" s="267">
        <f t="shared" si="10"/>
        <v>0</v>
      </c>
      <c r="I110" s="267">
        <f t="shared" si="11"/>
        <v>0</v>
      </c>
    </row>
    <row r="111" ht="25.5" spans="1:9">
      <c r="A111" s="264"/>
      <c r="B111" s="273" t="s">
        <v>195</v>
      </c>
      <c r="C111" s="273" t="s">
        <v>196</v>
      </c>
      <c r="D111" s="266">
        <v>173.964</v>
      </c>
      <c r="E111" s="266"/>
      <c r="F111" s="266"/>
      <c r="G111" s="267">
        <f t="shared" si="9"/>
        <v>121.7748</v>
      </c>
      <c r="H111" s="267">
        <f t="shared" si="10"/>
        <v>0</v>
      </c>
      <c r="I111" s="267">
        <f t="shared" si="11"/>
        <v>0</v>
      </c>
    </row>
    <row r="112" ht="25.5" spans="1:9">
      <c r="A112" s="264"/>
      <c r="B112" s="273" t="s">
        <v>197</v>
      </c>
      <c r="C112" s="273" t="s">
        <v>198</v>
      </c>
      <c r="D112" s="266">
        <v>288.414</v>
      </c>
      <c r="E112" s="266"/>
      <c r="F112" s="266"/>
      <c r="G112" s="267">
        <f t="shared" si="9"/>
        <v>201.8898</v>
      </c>
      <c r="H112" s="267">
        <f t="shared" si="10"/>
        <v>0</v>
      </c>
      <c r="I112" s="267">
        <f t="shared" si="11"/>
        <v>0</v>
      </c>
    </row>
    <row r="113" ht="25.5" spans="1:9">
      <c r="A113" s="264"/>
      <c r="B113" s="273" t="s">
        <v>116</v>
      </c>
      <c r="C113" s="273" t="s">
        <v>117</v>
      </c>
      <c r="D113" s="266">
        <v>119.028</v>
      </c>
      <c r="E113" s="266"/>
      <c r="F113" s="266"/>
      <c r="G113" s="267">
        <f t="shared" si="9"/>
        <v>83.3196</v>
      </c>
      <c r="H113" s="267">
        <f t="shared" si="10"/>
        <v>0</v>
      </c>
      <c r="I113" s="267">
        <f t="shared" si="11"/>
        <v>0</v>
      </c>
    </row>
    <row r="114" ht="38.25" spans="1:9">
      <c r="A114" s="264"/>
      <c r="B114" s="273" t="s">
        <v>199</v>
      </c>
      <c r="C114" s="273" t="s">
        <v>200</v>
      </c>
      <c r="D114" s="266">
        <v>228.9</v>
      </c>
      <c r="E114" s="266"/>
      <c r="F114" s="266"/>
      <c r="G114" s="267">
        <f t="shared" si="9"/>
        <v>160.23</v>
      </c>
      <c r="H114" s="267">
        <f t="shared" si="10"/>
        <v>0</v>
      </c>
      <c r="I114" s="267">
        <f t="shared" si="11"/>
        <v>0</v>
      </c>
    </row>
    <row r="115" ht="25.5" spans="1:9">
      <c r="A115" s="264"/>
      <c r="B115" s="273" t="s">
        <v>201</v>
      </c>
      <c r="C115" s="273" t="s">
        <v>202</v>
      </c>
      <c r="D115" s="266">
        <v>370.818</v>
      </c>
      <c r="E115" s="266"/>
      <c r="F115" s="266"/>
      <c r="G115" s="267">
        <f t="shared" si="9"/>
        <v>259.5726</v>
      </c>
      <c r="H115" s="267">
        <f t="shared" si="10"/>
        <v>0</v>
      </c>
      <c r="I115" s="267">
        <f t="shared" si="11"/>
        <v>0</v>
      </c>
    </row>
    <row r="116" ht="25.5" spans="1:9">
      <c r="A116" s="264"/>
      <c r="B116" s="273" t="s">
        <v>203</v>
      </c>
      <c r="C116" s="273" t="s">
        <v>204</v>
      </c>
      <c r="D116" s="266">
        <v>151.074</v>
      </c>
      <c r="E116" s="266"/>
      <c r="F116" s="266"/>
      <c r="G116" s="267">
        <f t="shared" si="9"/>
        <v>105.7518</v>
      </c>
      <c r="H116" s="267">
        <f t="shared" si="10"/>
        <v>0</v>
      </c>
      <c r="I116" s="267">
        <f t="shared" si="11"/>
        <v>0</v>
      </c>
    </row>
    <row r="117" ht="38.25" spans="1:9">
      <c r="A117" s="264"/>
      <c r="B117" s="273" t="s">
        <v>205</v>
      </c>
      <c r="C117" s="273" t="s">
        <v>206</v>
      </c>
      <c r="D117" s="266">
        <v>366.24</v>
      </c>
      <c r="E117" s="266"/>
      <c r="F117" s="266"/>
      <c r="G117" s="267">
        <f t="shared" si="9"/>
        <v>256.368</v>
      </c>
      <c r="H117" s="267">
        <f t="shared" si="10"/>
        <v>0</v>
      </c>
      <c r="I117" s="267">
        <f t="shared" si="11"/>
        <v>0</v>
      </c>
    </row>
    <row r="118" ht="51" spans="1:9">
      <c r="A118" s="264"/>
      <c r="B118" s="273" t="s">
        <v>207</v>
      </c>
      <c r="C118" s="273" t="s">
        <v>127</v>
      </c>
      <c r="D118" s="266">
        <v>260.946</v>
      </c>
      <c r="E118" s="266">
        <v>258.657</v>
      </c>
      <c r="F118" s="266"/>
      <c r="G118" s="267">
        <f t="shared" ref="G118:G134" si="12">D118*0.7</f>
        <v>182.6622</v>
      </c>
      <c r="H118" s="267">
        <f t="shared" ref="H118:H134" si="13">E118*0.7</f>
        <v>181.0599</v>
      </c>
      <c r="I118" s="267">
        <f t="shared" ref="I118:I134" si="14">F118*0.7</f>
        <v>0</v>
      </c>
    </row>
    <row r="119" ht="38.25" spans="1:9">
      <c r="A119" s="264"/>
      <c r="B119" s="273" t="s">
        <v>208</v>
      </c>
      <c r="C119" s="273" t="s">
        <v>209</v>
      </c>
      <c r="D119" s="266">
        <v>281.547</v>
      </c>
      <c r="E119" s="266"/>
      <c r="F119" s="266"/>
      <c r="G119" s="267">
        <f t="shared" si="12"/>
        <v>197.0829</v>
      </c>
      <c r="H119" s="267">
        <f t="shared" si="13"/>
        <v>0</v>
      </c>
      <c r="I119" s="267">
        <f t="shared" si="14"/>
        <v>0</v>
      </c>
    </row>
    <row r="120" ht="38.25" spans="1:9">
      <c r="A120" s="264"/>
      <c r="B120" s="273" t="s">
        <v>122</v>
      </c>
      <c r="C120" s="273" t="s">
        <v>210</v>
      </c>
      <c r="D120" s="266">
        <v>119.028</v>
      </c>
      <c r="E120" s="266"/>
      <c r="F120" s="266"/>
      <c r="G120" s="267">
        <f t="shared" si="12"/>
        <v>83.3196</v>
      </c>
      <c r="H120" s="267">
        <f t="shared" si="13"/>
        <v>0</v>
      </c>
      <c r="I120" s="267">
        <f t="shared" si="14"/>
        <v>0</v>
      </c>
    </row>
    <row r="121" ht="25.5" spans="1:9">
      <c r="A121" s="264"/>
      <c r="B121" s="273" t="s">
        <v>211</v>
      </c>
      <c r="C121" s="273" t="s">
        <v>212</v>
      </c>
      <c r="D121" s="266">
        <v>128.184</v>
      </c>
      <c r="E121" s="266"/>
      <c r="F121" s="266"/>
      <c r="G121" s="267">
        <f t="shared" si="12"/>
        <v>89.7288</v>
      </c>
      <c r="H121" s="267">
        <f t="shared" si="13"/>
        <v>0</v>
      </c>
      <c r="I121" s="267">
        <f t="shared" si="14"/>
        <v>0</v>
      </c>
    </row>
    <row r="122" ht="25.5" spans="1:9">
      <c r="A122" s="264"/>
      <c r="B122" s="273" t="s">
        <v>213</v>
      </c>
      <c r="C122" s="273" t="s">
        <v>214</v>
      </c>
      <c r="D122" s="266">
        <v>279.258</v>
      </c>
      <c r="E122" s="266">
        <v>279.258</v>
      </c>
      <c r="F122" s="266"/>
      <c r="G122" s="267">
        <f t="shared" si="12"/>
        <v>195.4806</v>
      </c>
      <c r="H122" s="267">
        <f t="shared" si="13"/>
        <v>195.4806</v>
      </c>
      <c r="I122" s="267">
        <f t="shared" si="14"/>
        <v>0</v>
      </c>
    </row>
    <row r="123" spans="1:9">
      <c r="A123" s="264"/>
      <c r="B123" s="273" t="s">
        <v>215</v>
      </c>
      <c r="C123" s="273" t="s">
        <v>216</v>
      </c>
      <c r="D123" s="266">
        <v>151.074</v>
      </c>
      <c r="E123" s="266">
        <v>151.074</v>
      </c>
      <c r="F123" s="266"/>
      <c r="G123" s="267">
        <f t="shared" si="12"/>
        <v>105.7518</v>
      </c>
      <c r="H123" s="267">
        <f t="shared" si="13"/>
        <v>105.7518</v>
      </c>
      <c r="I123" s="267">
        <f t="shared" si="14"/>
        <v>0</v>
      </c>
    </row>
    <row r="124" ht="25.5" spans="1:9">
      <c r="A124" s="264"/>
      <c r="B124" s="273" t="s">
        <v>217</v>
      </c>
      <c r="C124" s="273" t="s">
        <v>218</v>
      </c>
      <c r="D124" s="266">
        <v>183.12</v>
      </c>
      <c r="E124" s="266"/>
      <c r="F124" s="266"/>
      <c r="G124" s="267">
        <f t="shared" si="12"/>
        <v>128.184</v>
      </c>
      <c r="H124" s="267">
        <f t="shared" si="13"/>
        <v>0</v>
      </c>
      <c r="I124" s="267">
        <f t="shared" si="14"/>
        <v>0</v>
      </c>
    </row>
    <row r="125" ht="63.75" spans="1:9">
      <c r="A125" s="264"/>
      <c r="B125" s="273" t="s">
        <v>60</v>
      </c>
      <c r="C125" s="273" t="s">
        <v>219</v>
      </c>
      <c r="D125" s="266">
        <v>185.409</v>
      </c>
      <c r="E125" s="266">
        <v>183.12</v>
      </c>
      <c r="F125" s="266"/>
      <c r="G125" s="267">
        <f t="shared" si="12"/>
        <v>129.7863</v>
      </c>
      <c r="H125" s="267">
        <f t="shared" si="13"/>
        <v>128.184</v>
      </c>
      <c r="I125" s="267">
        <f t="shared" si="14"/>
        <v>0</v>
      </c>
    </row>
    <row r="126" ht="25.5" spans="1:9">
      <c r="A126" s="264"/>
      <c r="B126" s="273" t="s">
        <v>220</v>
      </c>
      <c r="C126" s="273" t="s">
        <v>221</v>
      </c>
      <c r="D126" s="266">
        <v>240.345</v>
      </c>
      <c r="E126" s="266">
        <v>251.79</v>
      </c>
      <c r="F126" s="266"/>
      <c r="G126" s="267">
        <f t="shared" si="12"/>
        <v>168.2415</v>
      </c>
      <c r="H126" s="267">
        <f t="shared" si="13"/>
        <v>176.253</v>
      </c>
      <c r="I126" s="267">
        <f t="shared" si="14"/>
        <v>0</v>
      </c>
    </row>
    <row r="127" spans="1:9">
      <c r="A127" s="264"/>
      <c r="B127" s="273" t="s">
        <v>222</v>
      </c>
      <c r="C127" s="273" t="s">
        <v>49</v>
      </c>
      <c r="D127" s="266">
        <v>171.675</v>
      </c>
      <c r="E127" s="266"/>
      <c r="F127" s="266"/>
      <c r="G127" s="267">
        <f t="shared" si="12"/>
        <v>120.1725</v>
      </c>
      <c r="H127" s="267">
        <f t="shared" si="13"/>
        <v>0</v>
      </c>
      <c r="I127" s="267">
        <f t="shared" si="14"/>
        <v>0</v>
      </c>
    </row>
    <row r="128" ht="25.5" spans="1:9">
      <c r="A128" s="264"/>
      <c r="B128" s="273" t="s">
        <v>223</v>
      </c>
      <c r="C128" s="273" t="s">
        <v>224</v>
      </c>
      <c r="D128" s="266">
        <v>347.928</v>
      </c>
      <c r="E128" s="266"/>
      <c r="F128" s="266"/>
      <c r="G128" s="267">
        <f t="shared" si="12"/>
        <v>243.5496</v>
      </c>
      <c r="H128" s="267">
        <f t="shared" si="13"/>
        <v>0</v>
      </c>
      <c r="I128" s="267">
        <f t="shared" si="14"/>
        <v>0</v>
      </c>
    </row>
    <row r="129" spans="1:9">
      <c r="A129" s="264"/>
      <c r="B129" s="273" t="s">
        <v>225</v>
      </c>
      <c r="C129" s="273" t="s">
        <v>226</v>
      </c>
      <c r="D129" s="266">
        <v>208.299</v>
      </c>
      <c r="E129" s="266"/>
      <c r="F129" s="266"/>
      <c r="G129" s="267">
        <f t="shared" si="12"/>
        <v>145.8093</v>
      </c>
      <c r="H129" s="267">
        <f t="shared" si="13"/>
        <v>0</v>
      </c>
      <c r="I129" s="267">
        <f t="shared" si="14"/>
        <v>0</v>
      </c>
    </row>
    <row r="130" spans="1:9">
      <c r="A130" s="264"/>
      <c r="B130" s="273" t="s">
        <v>227</v>
      </c>
      <c r="C130" s="273" t="s">
        <v>228</v>
      </c>
      <c r="D130" s="266">
        <v>144.207</v>
      </c>
      <c r="E130" s="266"/>
      <c r="F130" s="266"/>
      <c r="G130" s="267">
        <f t="shared" si="12"/>
        <v>100.9449</v>
      </c>
      <c r="H130" s="267">
        <f t="shared" si="13"/>
        <v>0</v>
      </c>
      <c r="I130" s="267">
        <f t="shared" si="14"/>
        <v>0</v>
      </c>
    </row>
    <row r="131" ht="51" spans="1:9">
      <c r="A131" s="264"/>
      <c r="B131" s="273" t="s">
        <v>147</v>
      </c>
      <c r="C131" s="273" t="s">
        <v>229</v>
      </c>
      <c r="D131" s="266">
        <v>194.565</v>
      </c>
      <c r="E131" s="266"/>
      <c r="F131" s="266"/>
      <c r="G131" s="267">
        <f t="shared" si="12"/>
        <v>136.1955</v>
      </c>
      <c r="H131" s="267">
        <f t="shared" si="13"/>
        <v>0</v>
      </c>
      <c r="I131" s="267">
        <f t="shared" si="14"/>
        <v>0</v>
      </c>
    </row>
    <row r="132" ht="38.25" spans="1:9">
      <c r="A132" s="264"/>
      <c r="B132" s="273" t="s">
        <v>230</v>
      </c>
      <c r="C132" s="273" t="s">
        <v>231</v>
      </c>
      <c r="D132" s="266">
        <v>160.23</v>
      </c>
      <c r="E132" s="266"/>
      <c r="F132" s="266"/>
      <c r="G132" s="267">
        <f t="shared" si="12"/>
        <v>112.161</v>
      </c>
      <c r="H132" s="267">
        <f t="shared" si="13"/>
        <v>0</v>
      </c>
      <c r="I132" s="267">
        <f t="shared" si="14"/>
        <v>0</v>
      </c>
    </row>
    <row r="133" spans="1:9">
      <c r="A133" s="264"/>
      <c r="B133" s="273" t="s">
        <v>232</v>
      </c>
      <c r="C133" s="273" t="s">
        <v>233</v>
      </c>
      <c r="D133" s="266">
        <v>107.583</v>
      </c>
      <c r="E133" s="266"/>
      <c r="F133" s="266"/>
      <c r="G133" s="267">
        <f t="shared" si="12"/>
        <v>75.3081</v>
      </c>
      <c r="H133" s="267">
        <f t="shared" si="13"/>
        <v>0</v>
      </c>
      <c r="I133" s="267">
        <f t="shared" si="14"/>
        <v>0</v>
      </c>
    </row>
    <row r="134" ht="38.25" spans="1:9">
      <c r="A134" s="264"/>
      <c r="B134" s="273" t="s">
        <v>234</v>
      </c>
      <c r="C134" s="273" t="s">
        <v>235</v>
      </c>
      <c r="D134" s="266">
        <v>215.166</v>
      </c>
      <c r="E134" s="266"/>
      <c r="F134" s="266"/>
      <c r="G134" s="267">
        <f t="shared" si="12"/>
        <v>150.6162</v>
      </c>
      <c r="H134" s="267">
        <f t="shared" si="13"/>
        <v>0</v>
      </c>
      <c r="I134" s="267">
        <f t="shared" si="14"/>
        <v>0</v>
      </c>
    </row>
    <row r="135" ht="15" customHeight="1" spans="1:9">
      <c r="A135" s="259" t="s">
        <v>236</v>
      </c>
      <c r="B135" s="259"/>
      <c r="C135" s="259"/>
      <c r="D135" s="259"/>
      <c r="E135" s="259"/>
      <c r="F135" s="259"/>
      <c r="G135" s="259"/>
      <c r="H135" s="259"/>
      <c r="I135" s="259"/>
    </row>
    <row r="136" ht="15" customHeight="1" spans="1:9">
      <c r="A136" s="261"/>
      <c r="B136" s="262"/>
      <c r="C136" s="262"/>
      <c r="D136" s="263" t="s">
        <v>6</v>
      </c>
      <c r="E136" s="263" t="s">
        <v>7</v>
      </c>
      <c r="F136" s="263" t="s">
        <v>8</v>
      </c>
      <c r="G136" s="263" t="s">
        <v>6</v>
      </c>
      <c r="H136" s="263" t="s">
        <v>7</v>
      </c>
      <c r="I136" s="263" t="s">
        <v>8</v>
      </c>
    </row>
    <row r="137" ht="51" spans="1:9">
      <c r="A137" s="264"/>
      <c r="B137" s="265" t="s">
        <v>237</v>
      </c>
      <c r="C137" s="265" t="s">
        <v>165</v>
      </c>
      <c r="D137" s="266">
        <v>148.092</v>
      </c>
      <c r="E137" s="266">
        <v>148.092</v>
      </c>
      <c r="F137" s="266"/>
      <c r="G137" s="267">
        <f>D137*0.7</f>
        <v>103.6644</v>
      </c>
      <c r="H137" s="267">
        <f>E137*0.7</f>
        <v>103.6644</v>
      </c>
      <c r="I137" s="267">
        <f>F137*0.7</f>
        <v>0</v>
      </c>
    </row>
    <row r="138" ht="15" customHeight="1" spans="1:9">
      <c r="A138" s="259" t="s">
        <v>238</v>
      </c>
      <c r="B138" s="259"/>
      <c r="C138" s="259"/>
      <c r="D138" s="259"/>
      <c r="E138" s="259"/>
      <c r="F138" s="259"/>
      <c r="G138" s="259"/>
      <c r="H138" s="259"/>
      <c r="I138" s="259"/>
    </row>
    <row r="139" ht="15" customHeight="1" spans="1:9">
      <c r="A139" s="261"/>
      <c r="B139" s="262"/>
      <c r="C139" s="262"/>
      <c r="D139" s="263" t="s">
        <v>6</v>
      </c>
      <c r="E139" s="263" t="s">
        <v>7</v>
      </c>
      <c r="F139" s="263" t="s">
        <v>8</v>
      </c>
      <c r="G139" s="263" t="s">
        <v>6</v>
      </c>
      <c r="H139" s="263" t="s">
        <v>7</v>
      </c>
      <c r="I139" s="263" t="s">
        <v>8</v>
      </c>
    </row>
    <row r="140" ht="25.5" spans="1:9">
      <c r="A140" s="264" t="s">
        <v>239</v>
      </c>
      <c r="B140" s="265" t="s">
        <v>240</v>
      </c>
      <c r="C140" s="265" t="s">
        <v>241</v>
      </c>
      <c r="D140" s="266">
        <v>206.64</v>
      </c>
      <c r="E140" s="266"/>
      <c r="F140" s="266"/>
      <c r="G140" s="267">
        <f t="shared" ref="G140:G171" si="15">D140*0.7</f>
        <v>144.648</v>
      </c>
      <c r="H140" s="267">
        <f t="shared" ref="H140:H171" si="16">E140*0.7</f>
        <v>0</v>
      </c>
      <c r="I140" s="267">
        <f t="shared" ref="I140:I171" si="17">F140*0.7</f>
        <v>0</v>
      </c>
    </row>
    <row r="141" ht="25.5" spans="1:9">
      <c r="A141" s="264" t="s">
        <v>239</v>
      </c>
      <c r="B141" s="265" t="s">
        <v>64</v>
      </c>
      <c r="C141" s="265" t="s">
        <v>65</v>
      </c>
      <c r="D141" s="266">
        <v>139.482</v>
      </c>
      <c r="E141" s="266">
        <v>139.482</v>
      </c>
      <c r="F141" s="266"/>
      <c r="G141" s="267">
        <f t="shared" si="15"/>
        <v>97.6374</v>
      </c>
      <c r="H141" s="267">
        <f t="shared" si="16"/>
        <v>97.6374</v>
      </c>
      <c r="I141" s="267">
        <f t="shared" si="17"/>
        <v>0</v>
      </c>
    </row>
    <row r="142" ht="25.5" spans="1:9">
      <c r="A142" s="264" t="s">
        <v>239</v>
      </c>
      <c r="B142" s="265" t="s">
        <v>242</v>
      </c>
      <c r="C142" s="265" t="s">
        <v>243</v>
      </c>
      <c r="D142" s="266">
        <v>127.428</v>
      </c>
      <c r="E142" s="266">
        <v>127.428</v>
      </c>
      <c r="F142" s="266"/>
      <c r="G142" s="267">
        <f t="shared" si="15"/>
        <v>89.1996</v>
      </c>
      <c r="H142" s="267">
        <f t="shared" si="16"/>
        <v>89.1996</v>
      </c>
      <c r="I142" s="267">
        <f t="shared" si="17"/>
        <v>0</v>
      </c>
    </row>
    <row r="143" ht="38.25" spans="1:9">
      <c r="A143" s="264" t="s">
        <v>239</v>
      </c>
      <c r="B143" s="268" t="s">
        <v>244</v>
      </c>
      <c r="C143" s="265" t="s">
        <v>245</v>
      </c>
      <c r="D143" s="266">
        <v>101.598</v>
      </c>
      <c r="E143" s="266">
        <v>101.598</v>
      </c>
      <c r="F143" s="266"/>
      <c r="G143" s="267">
        <f t="shared" si="15"/>
        <v>71.1186</v>
      </c>
      <c r="H143" s="267">
        <f t="shared" si="16"/>
        <v>71.1186</v>
      </c>
      <c r="I143" s="267">
        <f t="shared" si="17"/>
        <v>0</v>
      </c>
    </row>
    <row r="144" ht="25.5" spans="1:9">
      <c r="A144" s="264" t="s">
        <v>239</v>
      </c>
      <c r="B144" s="265" t="s">
        <v>246</v>
      </c>
      <c r="C144" s="265" t="s">
        <v>247</v>
      </c>
      <c r="D144" s="266">
        <v>98.154</v>
      </c>
      <c r="E144" s="266"/>
      <c r="F144" s="266"/>
      <c r="G144" s="267">
        <f t="shared" si="15"/>
        <v>68.7078</v>
      </c>
      <c r="H144" s="267">
        <f t="shared" si="16"/>
        <v>0</v>
      </c>
      <c r="I144" s="267">
        <f t="shared" si="17"/>
        <v>0</v>
      </c>
    </row>
    <row r="145" ht="51" spans="1:9">
      <c r="A145" s="264" t="s">
        <v>239</v>
      </c>
      <c r="B145" s="265" t="s">
        <v>248</v>
      </c>
      <c r="C145" s="265" t="s">
        <v>249</v>
      </c>
      <c r="D145" s="266">
        <v>179.088</v>
      </c>
      <c r="E145" s="266"/>
      <c r="F145" s="266"/>
      <c r="G145" s="267">
        <f t="shared" si="15"/>
        <v>125.3616</v>
      </c>
      <c r="H145" s="267">
        <f t="shared" si="16"/>
        <v>0</v>
      </c>
      <c r="I145" s="267">
        <f t="shared" si="17"/>
        <v>0</v>
      </c>
    </row>
    <row r="146" ht="25.5" spans="1:9">
      <c r="A146" s="264" t="s">
        <v>239</v>
      </c>
      <c r="B146" s="268" t="s">
        <v>250</v>
      </c>
      <c r="C146" s="265" t="s">
        <v>251</v>
      </c>
      <c r="D146" s="266">
        <v>227.304</v>
      </c>
      <c r="E146" s="266">
        <v>227.304</v>
      </c>
      <c r="F146" s="266"/>
      <c r="G146" s="267">
        <f t="shared" si="15"/>
        <v>159.1128</v>
      </c>
      <c r="H146" s="267">
        <f t="shared" si="16"/>
        <v>159.1128</v>
      </c>
      <c r="I146" s="267">
        <f t="shared" si="17"/>
        <v>0</v>
      </c>
    </row>
    <row r="147" ht="51" spans="1:9">
      <c r="A147" s="264" t="s">
        <v>239</v>
      </c>
      <c r="B147" s="268" t="s">
        <v>169</v>
      </c>
      <c r="C147" s="265" t="s">
        <v>252</v>
      </c>
      <c r="D147" s="266">
        <v>110.208</v>
      </c>
      <c r="E147" s="266"/>
      <c r="F147" s="266"/>
      <c r="G147" s="267">
        <f t="shared" si="15"/>
        <v>77.1456</v>
      </c>
      <c r="H147" s="267">
        <f t="shared" si="16"/>
        <v>0</v>
      </c>
      <c r="I147" s="267">
        <f t="shared" si="17"/>
        <v>0</v>
      </c>
    </row>
    <row r="148" ht="25.5" spans="1:9">
      <c r="A148" s="264" t="s">
        <v>239</v>
      </c>
      <c r="B148" s="268" t="s">
        <v>253</v>
      </c>
      <c r="C148" s="265" t="s">
        <v>254</v>
      </c>
      <c r="D148" s="266">
        <v>160.146</v>
      </c>
      <c r="E148" s="266"/>
      <c r="F148" s="266"/>
      <c r="G148" s="267">
        <f t="shared" si="15"/>
        <v>112.1022</v>
      </c>
      <c r="H148" s="267">
        <f t="shared" si="16"/>
        <v>0</v>
      </c>
      <c r="I148" s="267">
        <f t="shared" si="17"/>
        <v>0</v>
      </c>
    </row>
    <row r="149" ht="38.25" spans="1:9">
      <c r="A149" s="264" t="s">
        <v>239</v>
      </c>
      <c r="B149" s="268" t="s">
        <v>255</v>
      </c>
      <c r="C149" s="265" t="s">
        <v>249</v>
      </c>
      <c r="D149" s="266">
        <v>213.528</v>
      </c>
      <c r="E149" s="266"/>
      <c r="F149" s="266"/>
      <c r="G149" s="267">
        <f t="shared" si="15"/>
        <v>149.4696</v>
      </c>
      <c r="H149" s="267">
        <f t="shared" si="16"/>
        <v>0</v>
      </c>
      <c r="I149" s="267">
        <f t="shared" si="17"/>
        <v>0</v>
      </c>
    </row>
    <row r="150" ht="25.5" spans="1:9">
      <c r="A150" s="264" t="s">
        <v>239</v>
      </c>
      <c r="B150" s="268" t="s">
        <v>256</v>
      </c>
      <c r="C150" s="265" t="s">
        <v>257</v>
      </c>
      <c r="D150" s="266">
        <v>106.764</v>
      </c>
      <c r="E150" s="266"/>
      <c r="F150" s="266"/>
      <c r="G150" s="267">
        <f t="shared" si="15"/>
        <v>74.7348</v>
      </c>
      <c r="H150" s="267">
        <f t="shared" si="16"/>
        <v>0</v>
      </c>
      <c r="I150" s="267">
        <f t="shared" si="17"/>
        <v>0</v>
      </c>
    </row>
    <row r="151" ht="51" spans="1:9">
      <c r="A151" s="264" t="s">
        <v>239</v>
      </c>
      <c r="B151" s="268" t="s">
        <v>164</v>
      </c>
      <c r="C151" s="265" t="s">
        <v>165</v>
      </c>
      <c r="D151" s="266">
        <v>249.69</v>
      </c>
      <c r="E151" s="266">
        <v>249.69</v>
      </c>
      <c r="F151" s="266"/>
      <c r="G151" s="267">
        <f t="shared" si="15"/>
        <v>174.783</v>
      </c>
      <c r="H151" s="267">
        <f t="shared" si="16"/>
        <v>174.783</v>
      </c>
      <c r="I151" s="267">
        <f t="shared" si="17"/>
        <v>0</v>
      </c>
    </row>
    <row r="152" ht="25.5" spans="1:9">
      <c r="A152" s="264" t="s">
        <v>239</v>
      </c>
      <c r="B152" s="265" t="s">
        <v>258</v>
      </c>
      <c r="C152" s="265" t="s">
        <v>259</v>
      </c>
      <c r="D152" s="266">
        <v>117.096</v>
      </c>
      <c r="E152" s="266"/>
      <c r="F152" s="266"/>
      <c r="G152" s="267">
        <f t="shared" si="15"/>
        <v>81.9672</v>
      </c>
      <c r="H152" s="267">
        <f t="shared" si="16"/>
        <v>0</v>
      </c>
      <c r="I152" s="267">
        <f t="shared" si="17"/>
        <v>0</v>
      </c>
    </row>
    <row r="153" ht="51" spans="1:9">
      <c r="A153" s="264" t="s">
        <v>239</v>
      </c>
      <c r="B153" s="265" t="s">
        <v>260</v>
      </c>
      <c r="C153" s="265" t="s">
        <v>261</v>
      </c>
      <c r="D153" s="266">
        <v>158.424</v>
      </c>
      <c r="E153" s="266"/>
      <c r="F153" s="266"/>
      <c r="G153" s="267">
        <f t="shared" si="15"/>
        <v>110.8968</v>
      </c>
      <c r="H153" s="267">
        <f t="shared" si="16"/>
        <v>0</v>
      </c>
      <c r="I153" s="267">
        <f t="shared" si="17"/>
        <v>0</v>
      </c>
    </row>
    <row r="154" ht="51" spans="1:9">
      <c r="A154" s="264" t="s">
        <v>239</v>
      </c>
      <c r="B154" s="268" t="s">
        <v>20</v>
      </c>
      <c r="C154" s="265" t="s">
        <v>262</v>
      </c>
      <c r="D154" s="266">
        <v>172.2</v>
      </c>
      <c r="E154" s="266">
        <v>172.2</v>
      </c>
      <c r="F154" s="266"/>
      <c r="G154" s="267">
        <f t="shared" si="15"/>
        <v>120.54</v>
      </c>
      <c r="H154" s="267">
        <f t="shared" si="16"/>
        <v>120.54</v>
      </c>
      <c r="I154" s="267">
        <f t="shared" si="17"/>
        <v>0</v>
      </c>
    </row>
    <row r="155" ht="63.75" spans="1:9">
      <c r="A155" s="264" t="s">
        <v>239</v>
      </c>
      <c r="B155" s="265" t="s">
        <v>86</v>
      </c>
      <c r="C155" s="265" t="s">
        <v>263</v>
      </c>
      <c r="D155" s="266">
        <v>454.608</v>
      </c>
      <c r="E155" s="266"/>
      <c r="F155" s="266"/>
      <c r="G155" s="267">
        <f t="shared" si="15"/>
        <v>318.2256</v>
      </c>
      <c r="H155" s="267">
        <f t="shared" si="16"/>
        <v>0</v>
      </c>
      <c r="I155" s="267">
        <f t="shared" si="17"/>
        <v>0</v>
      </c>
    </row>
    <row r="156" ht="25.5" spans="1:9">
      <c r="A156" s="264" t="s">
        <v>239</v>
      </c>
      <c r="B156" s="265" t="s">
        <v>264</v>
      </c>
      <c r="C156" s="265" t="s">
        <v>265</v>
      </c>
      <c r="D156" s="266"/>
      <c r="E156" s="266">
        <v>106.764</v>
      </c>
      <c r="F156" s="266"/>
      <c r="G156" s="267">
        <f t="shared" si="15"/>
        <v>0</v>
      </c>
      <c r="H156" s="267">
        <f t="shared" si="16"/>
        <v>74.7348</v>
      </c>
      <c r="I156" s="267">
        <f t="shared" si="17"/>
        <v>0</v>
      </c>
    </row>
    <row r="157" ht="38.25" spans="1:9">
      <c r="A157" s="264" t="s">
        <v>239</v>
      </c>
      <c r="B157" s="268" t="s">
        <v>266</v>
      </c>
      <c r="C157" s="265" t="s">
        <v>267</v>
      </c>
      <c r="D157" s="266"/>
      <c r="E157" s="266">
        <v>206.64</v>
      </c>
      <c r="F157" s="266"/>
      <c r="G157" s="267">
        <f t="shared" si="15"/>
        <v>0</v>
      </c>
      <c r="H157" s="267">
        <f t="shared" si="16"/>
        <v>144.648</v>
      </c>
      <c r="I157" s="267">
        <f t="shared" si="17"/>
        <v>0</v>
      </c>
    </row>
    <row r="158" ht="38.25" spans="1:9">
      <c r="A158" s="264"/>
      <c r="B158" s="273" t="s">
        <v>176</v>
      </c>
      <c r="C158" s="273" t="s">
        <v>93</v>
      </c>
      <c r="D158" s="266">
        <v>199.143</v>
      </c>
      <c r="E158" s="266"/>
      <c r="F158" s="266"/>
      <c r="G158" s="267">
        <f t="shared" si="15"/>
        <v>139.4001</v>
      </c>
      <c r="H158" s="267">
        <f t="shared" si="16"/>
        <v>0</v>
      </c>
      <c r="I158" s="267">
        <f t="shared" si="17"/>
        <v>0</v>
      </c>
    </row>
    <row r="159" ht="38.25" spans="1:9">
      <c r="A159" s="264"/>
      <c r="B159" s="273" t="s">
        <v>177</v>
      </c>
      <c r="C159" s="273" t="s">
        <v>268</v>
      </c>
      <c r="D159" s="266">
        <v>224.322</v>
      </c>
      <c r="E159" s="266"/>
      <c r="F159" s="266"/>
      <c r="G159" s="267">
        <f t="shared" si="15"/>
        <v>157.0254</v>
      </c>
      <c r="H159" s="267">
        <f t="shared" si="16"/>
        <v>0</v>
      </c>
      <c r="I159" s="267">
        <f t="shared" si="17"/>
        <v>0</v>
      </c>
    </row>
    <row r="160" spans="1:9">
      <c r="A160" s="264"/>
      <c r="B160" s="273" t="s">
        <v>269</v>
      </c>
      <c r="C160" s="273" t="s">
        <v>270</v>
      </c>
      <c r="D160" s="266">
        <v>189.987</v>
      </c>
      <c r="E160" s="266"/>
      <c r="F160" s="266"/>
      <c r="G160" s="267">
        <f t="shared" si="15"/>
        <v>132.9909</v>
      </c>
      <c r="H160" s="267">
        <f t="shared" si="16"/>
        <v>0</v>
      </c>
      <c r="I160" s="267">
        <f t="shared" si="17"/>
        <v>0</v>
      </c>
    </row>
    <row r="161" ht="51" spans="1:9">
      <c r="A161" s="264"/>
      <c r="B161" s="273" t="s">
        <v>180</v>
      </c>
      <c r="C161" s="273" t="s">
        <v>271</v>
      </c>
      <c r="D161" s="266">
        <v>157.941</v>
      </c>
      <c r="E161" s="266"/>
      <c r="F161" s="266"/>
      <c r="G161" s="267">
        <f t="shared" si="15"/>
        <v>110.5587</v>
      </c>
      <c r="H161" s="267">
        <f t="shared" si="16"/>
        <v>0</v>
      </c>
      <c r="I161" s="267">
        <f t="shared" si="17"/>
        <v>0</v>
      </c>
    </row>
    <row r="162" ht="38.25" spans="1:9">
      <c r="A162" s="264"/>
      <c r="B162" s="273" t="s">
        <v>272</v>
      </c>
      <c r="C162" s="273" t="s">
        <v>273</v>
      </c>
      <c r="D162" s="266"/>
      <c r="E162" s="266">
        <v>196.854</v>
      </c>
      <c r="F162" s="266"/>
      <c r="G162" s="267">
        <f t="shared" si="15"/>
        <v>0</v>
      </c>
      <c r="H162" s="267">
        <f t="shared" si="16"/>
        <v>137.7978</v>
      </c>
      <c r="I162" s="267">
        <f t="shared" si="17"/>
        <v>0</v>
      </c>
    </row>
    <row r="163" ht="38.25" spans="1:9">
      <c r="A163" s="264"/>
      <c r="B163" s="273" t="s">
        <v>182</v>
      </c>
      <c r="C163" s="273" t="s">
        <v>99</v>
      </c>
      <c r="D163" s="266">
        <v>425.754</v>
      </c>
      <c r="E163" s="266"/>
      <c r="F163" s="266"/>
      <c r="G163" s="267">
        <f t="shared" si="15"/>
        <v>298.0278</v>
      </c>
      <c r="H163" s="267">
        <f t="shared" si="16"/>
        <v>0</v>
      </c>
      <c r="I163" s="267">
        <f t="shared" si="17"/>
        <v>0</v>
      </c>
    </row>
    <row r="164" ht="38.25" spans="1:9">
      <c r="A164" s="264"/>
      <c r="B164" s="273" t="s">
        <v>185</v>
      </c>
      <c r="C164" s="273" t="s">
        <v>99</v>
      </c>
      <c r="D164" s="266">
        <v>265.524</v>
      </c>
      <c r="E164" s="266"/>
      <c r="F164" s="266"/>
      <c r="G164" s="267">
        <f t="shared" si="15"/>
        <v>185.8668</v>
      </c>
      <c r="H164" s="267">
        <f t="shared" si="16"/>
        <v>0</v>
      </c>
      <c r="I164" s="267">
        <f t="shared" si="17"/>
        <v>0</v>
      </c>
    </row>
    <row r="165" ht="38.25" spans="1:9">
      <c r="A165" s="264"/>
      <c r="B165" s="273" t="s">
        <v>274</v>
      </c>
      <c r="C165" s="273" t="s">
        <v>275</v>
      </c>
      <c r="D165" s="266">
        <v>370.818</v>
      </c>
      <c r="E165" s="266"/>
      <c r="F165" s="266"/>
      <c r="G165" s="267">
        <f t="shared" si="15"/>
        <v>259.5726</v>
      </c>
      <c r="H165" s="267">
        <f t="shared" si="16"/>
        <v>0</v>
      </c>
      <c r="I165" s="267">
        <f t="shared" si="17"/>
        <v>0</v>
      </c>
    </row>
    <row r="166" ht="38.25" spans="1:9">
      <c r="A166" s="264"/>
      <c r="B166" s="273" t="s">
        <v>186</v>
      </c>
      <c r="C166" s="273" t="s">
        <v>276</v>
      </c>
      <c r="D166" s="266">
        <v>178.542</v>
      </c>
      <c r="E166" s="266"/>
      <c r="F166" s="266"/>
      <c r="G166" s="267">
        <f t="shared" si="15"/>
        <v>124.9794</v>
      </c>
      <c r="H166" s="267">
        <f t="shared" si="16"/>
        <v>0</v>
      </c>
      <c r="I166" s="267">
        <f t="shared" si="17"/>
        <v>0</v>
      </c>
    </row>
    <row r="167" ht="38.25" spans="1:9">
      <c r="A167" s="264"/>
      <c r="B167" s="273" t="s">
        <v>277</v>
      </c>
      <c r="C167" s="273" t="s">
        <v>278</v>
      </c>
      <c r="D167" s="266">
        <v>256.368</v>
      </c>
      <c r="E167" s="266"/>
      <c r="F167" s="266"/>
      <c r="G167" s="267">
        <f t="shared" si="15"/>
        <v>179.4576</v>
      </c>
      <c r="H167" s="267">
        <f t="shared" si="16"/>
        <v>0</v>
      </c>
      <c r="I167" s="267">
        <f t="shared" si="17"/>
        <v>0</v>
      </c>
    </row>
    <row r="168" ht="25.5" spans="1:9">
      <c r="A168" s="264"/>
      <c r="B168" s="273" t="s">
        <v>279</v>
      </c>
      <c r="C168" s="273" t="s">
        <v>254</v>
      </c>
      <c r="D168" s="266"/>
      <c r="E168" s="266">
        <v>212.877</v>
      </c>
      <c r="F168" s="266"/>
      <c r="G168" s="267">
        <f t="shared" si="15"/>
        <v>0</v>
      </c>
      <c r="H168" s="267">
        <f t="shared" si="16"/>
        <v>149.0139</v>
      </c>
      <c r="I168" s="267">
        <f t="shared" si="17"/>
        <v>0</v>
      </c>
    </row>
    <row r="169" ht="25.5" spans="1:9">
      <c r="A169" s="264"/>
      <c r="B169" s="273" t="s">
        <v>280</v>
      </c>
      <c r="C169" s="273" t="s">
        <v>281</v>
      </c>
      <c r="D169" s="266">
        <v>281.547</v>
      </c>
      <c r="E169" s="266">
        <v>281.547</v>
      </c>
      <c r="F169" s="266"/>
      <c r="G169" s="267">
        <f t="shared" si="15"/>
        <v>197.0829</v>
      </c>
      <c r="H169" s="267">
        <f t="shared" si="16"/>
        <v>197.0829</v>
      </c>
      <c r="I169" s="267">
        <f t="shared" si="17"/>
        <v>0</v>
      </c>
    </row>
    <row r="170" ht="25.5" spans="1:9">
      <c r="A170" s="264"/>
      <c r="B170" s="273" t="s">
        <v>188</v>
      </c>
      <c r="C170" s="273" t="s">
        <v>189</v>
      </c>
      <c r="D170" s="266">
        <v>160.23</v>
      </c>
      <c r="E170" s="266">
        <v>157.941</v>
      </c>
      <c r="F170" s="266"/>
      <c r="G170" s="267">
        <f t="shared" si="15"/>
        <v>112.161</v>
      </c>
      <c r="H170" s="267">
        <f t="shared" si="16"/>
        <v>110.5587</v>
      </c>
      <c r="I170" s="267">
        <f t="shared" si="17"/>
        <v>0</v>
      </c>
    </row>
    <row r="171" ht="25.5" spans="1:9">
      <c r="A171" s="264"/>
      <c r="B171" s="273" t="s">
        <v>190</v>
      </c>
      <c r="C171" s="273" t="s">
        <v>105</v>
      </c>
      <c r="D171" s="266">
        <v>157.941</v>
      </c>
      <c r="E171" s="266">
        <v>157.941</v>
      </c>
      <c r="F171" s="266"/>
      <c r="G171" s="267">
        <f t="shared" si="15"/>
        <v>110.5587</v>
      </c>
      <c r="H171" s="267">
        <f t="shared" si="16"/>
        <v>110.5587</v>
      </c>
      <c r="I171" s="267">
        <f t="shared" si="17"/>
        <v>0</v>
      </c>
    </row>
    <row r="172" ht="38.25" spans="1:9">
      <c r="A172" s="264"/>
      <c r="B172" s="273" t="s">
        <v>191</v>
      </c>
      <c r="C172" s="273" t="s">
        <v>192</v>
      </c>
      <c r="D172" s="266">
        <v>283.836</v>
      </c>
      <c r="E172" s="266"/>
      <c r="F172" s="266"/>
      <c r="G172" s="267">
        <f t="shared" ref="G172:G190" si="18">D172*0.7</f>
        <v>198.6852</v>
      </c>
      <c r="H172" s="267">
        <f t="shared" ref="H172:H190" si="19">E172*0.7</f>
        <v>0</v>
      </c>
      <c r="I172" s="267">
        <f t="shared" ref="I172:I190" si="20">F172*0.7</f>
        <v>0</v>
      </c>
    </row>
    <row r="173" ht="25.5" spans="1:9">
      <c r="A173" s="264"/>
      <c r="B173" s="273" t="s">
        <v>193</v>
      </c>
      <c r="C173" s="273" t="s">
        <v>194</v>
      </c>
      <c r="D173" s="266">
        <v>352.506</v>
      </c>
      <c r="E173" s="266"/>
      <c r="F173" s="266"/>
      <c r="G173" s="267">
        <f t="shared" si="18"/>
        <v>246.7542</v>
      </c>
      <c r="H173" s="267">
        <f t="shared" si="19"/>
        <v>0</v>
      </c>
      <c r="I173" s="267">
        <f t="shared" si="20"/>
        <v>0</v>
      </c>
    </row>
    <row r="174" ht="25.5" spans="1:9">
      <c r="A174" s="264"/>
      <c r="B174" s="273" t="s">
        <v>282</v>
      </c>
      <c r="C174" s="273" t="s">
        <v>137</v>
      </c>
      <c r="D174" s="266">
        <v>112.161</v>
      </c>
      <c r="E174" s="266"/>
      <c r="F174" s="266"/>
      <c r="G174" s="267">
        <f t="shared" si="18"/>
        <v>78.5127</v>
      </c>
      <c r="H174" s="267">
        <f t="shared" si="19"/>
        <v>0</v>
      </c>
      <c r="I174" s="267">
        <f t="shared" si="20"/>
        <v>0</v>
      </c>
    </row>
    <row r="175" spans="1:9">
      <c r="A175" s="264"/>
      <c r="B175" s="273" t="s">
        <v>283</v>
      </c>
      <c r="C175" s="273" t="s">
        <v>284</v>
      </c>
      <c r="D175" s="266"/>
      <c r="E175" s="266">
        <v>130.473</v>
      </c>
      <c r="F175" s="266"/>
      <c r="G175" s="267">
        <f t="shared" si="18"/>
        <v>0</v>
      </c>
      <c r="H175" s="267">
        <f t="shared" si="19"/>
        <v>91.3311</v>
      </c>
      <c r="I175" s="267">
        <f t="shared" si="20"/>
        <v>0</v>
      </c>
    </row>
    <row r="176" ht="25.5" spans="1:9">
      <c r="A176" s="264"/>
      <c r="B176" s="273" t="s">
        <v>258</v>
      </c>
      <c r="C176" s="273" t="s">
        <v>259</v>
      </c>
      <c r="D176" s="266"/>
      <c r="E176" s="266">
        <v>153.363</v>
      </c>
      <c r="F176" s="266"/>
      <c r="G176" s="267">
        <f t="shared" si="18"/>
        <v>0</v>
      </c>
      <c r="H176" s="267">
        <f t="shared" si="19"/>
        <v>107.3541</v>
      </c>
      <c r="I176" s="267">
        <f t="shared" si="20"/>
        <v>0</v>
      </c>
    </row>
    <row r="177" ht="38.25" spans="1:9">
      <c r="A177" s="264"/>
      <c r="B177" s="273" t="s">
        <v>255</v>
      </c>
      <c r="C177" s="273" t="s">
        <v>249</v>
      </c>
      <c r="E177" s="266">
        <v>283.836</v>
      </c>
      <c r="F177" s="266"/>
      <c r="G177" s="267">
        <f t="shared" si="18"/>
        <v>0</v>
      </c>
      <c r="H177" s="267">
        <f t="shared" si="19"/>
        <v>198.6852</v>
      </c>
      <c r="I177" s="267">
        <f t="shared" si="20"/>
        <v>0</v>
      </c>
    </row>
    <row r="178" ht="38.25" spans="1:9">
      <c r="A178" s="264"/>
      <c r="B178" s="273" t="s">
        <v>285</v>
      </c>
      <c r="C178" s="273"/>
      <c r="D178" s="266">
        <v>228.9</v>
      </c>
      <c r="E178" s="266">
        <v>219.744</v>
      </c>
      <c r="F178" s="266"/>
      <c r="G178" s="267">
        <f t="shared" si="18"/>
        <v>160.23</v>
      </c>
      <c r="H178" s="267">
        <f t="shared" si="19"/>
        <v>153.8208</v>
      </c>
      <c r="I178" s="267">
        <f t="shared" si="20"/>
        <v>0</v>
      </c>
    </row>
    <row r="179" ht="38.25" spans="1:9">
      <c r="A179" s="264"/>
      <c r="B179" s="273" t="s">
        <v>205</v>
      </c>
      <c r="C179" s="273" t="s">
        <v>206</v>
      </c>
      <c r="D179" s="266">
        <v>3154.882</v>
      </c>
      <c r="E179" s="266"/>
      <c r="F179" s="266"/>
      <c r="G179" s="267">
        <f t="shared" si="18"/>
        <v>2208.4174</v>
      </c>
      <c r="H179" s="267">
        <f t="shared" si="19"/>
        <v>0</v>
      </c>
      <c r="I179" s="267">
        <f t="shared" si="20"/>
        <v>0</v>
      </c>
    </row>
    <row r="180" ht="51" spans="1:9">
      <c r="A180" s="264"/>
      <c r="B180" s="273" t="s">
        <v>207</v>
      </c>
      <c r="C180" s="273" t="s">
        <v>209</v>
      </c>
      <c r="D180" s="266">
        <v>171.675</v>
      </c>
      <c r="E180" s="266"/>
      <c r="F180" s="266"/>
      <c r="G180" s="267">
        <f t="shared" si="18"/>
        <v>120.1725</v>
      </c>
      <c r="H180" s="267">
        <f t="shared" si="19"/>
        <v>0</v>
      </c>
      <c r="I180" s="267">
        <f t="shared" si="20"/>
        <v>0</v>
      </c>
    </row>
    <row r="181" ht="38.25" spans="1:9">
      <c r="A181" s="264"/>
      <c r="B181" s="273" t="s">
        <v>208</v>
      </c>
      <c r="C181" s="273" t="s">
        <v>286</v>
      </c>
      <c r="D181" s="266">
        <v>286.125</v>
      </c>
      <c r="E181" s="266"/>
      <c r="F181" s="266"/>
      <c r="G181" s="267">
        <f t="shared" si="18"/>
        <v>200.2875</v>
      </c>
      <c r="H181" s="267">
        <f t="shared" si="19"/>
        <v>0</v>
      </c>
      <c r="I181" s="267">
        <f t="shared" si="20"/>
        <v>0</v>
      </c>
    </row>
    <row r="182" ht="25.5" spans="1:9">
      <c r="A182" s="264"/>
      <c r="B182" s="273" t="s">
        <v>213</v>
      </c>
      <c r="C182" s="273" t="s">
        <v>287</v>
      </c>
      <c r="D182" s="266">
        <v>219.744</v>
      </c>
      <c r="E182" s="266"/>
      <c r="F182" s="266"/>
      <c r="G182" s="267">
        <f t="shared" si="18"/>
        <v>153.8208</v>
      </c>
      <c r="H182" s="267">
        <f t="shared" si="19"/>
        <v>0</v>
      </c>
      <c r="I182" s="267">
        <f t="shared" si="20"/>
        <v>0</v>
      </c>
    </row>
    <row r="183" ht="25.5" spans="1:9">
      <c r="A183" s="264"/>
      <c r="B183" s="273" t="s">
        <v>217</v>
      </c>
      <c r="C183" s="273" t="s">
        <v>133</v>
      </c>
      <c r="D183" s="266">
        <v>263.235</v>
      </c>
      <c r="E183" s="266"/>
      <c r="F183" s="266"/>
      <c r="G183" s="267">
        <f t="shared" si="18"/>
        <v>184.2645</v>
      </c>
      <c r="H183" s="267">
        <f t="shared" si="19"/>
        <v>0</v>
      </c>
      <c r="I183" s="267">
        <f t="shared" si="20"/>
        <v>0</v>
      </c>
    </row>
    <row r="184" spans="1:9">
      <c r="A184" s="264"/>
      <c r="B184" s="273" t="s">
        <v>288</v>
      </c>
      <c r="C184" s="273" t="s">
        <v>289</v>
      </c>
      <c r="D184" s="266">
        <v>146.496</v>
      </c>
      <c r="E184" s="266"/>
      <c r="F184" s="266"/>
      <c r="G184" s="267">
        <f t="shared" si="18"/>
        <v>102.5472</v>
      </c>
      <c r="H184" s="267">
        <f t="shared" si="19"/>
        <v>0</v>
      </c>
      <c r="I184" s="267">
        <f t="shared" si="20"/>
        <v>0</v>
      </c>
    </row>
    <row r="185" ht="25.5" spans="1:9">
      <c r="A185" s="264"/>
      <c r="B185" s="273" t="s">
        <v>290</v>
      </c>
      <c r="C185" s="273" t="s">
        <v>224</v>
      </c>
      <c r="D185" s="266">
        <v>173.964</v>
      </c>
      <c r="E185" s="266">
        <v>173.964</v>
      </c>
      <c r="F185" s="266"/>
      <c r="G185" s="267">
        <f t="shared" si="18"/>
        <v>121.7748</v>
      </c>
      <c r="H185" s="267">
        <f t="shared" si="19"/>
        <v>121.7748</v>
      </c>
      <c r="I185" s="267">
        <f t="shared" si="20"/>
        <v>0</v>
      </c>
    </row>
    <row r="186" ht="38.25" spans="1:9">
      <c r="A186" s="264"/>
      <c r="B186" s="273" t="s">
        <v>291</v>
      </c>
      <c r="C186" s="273" t="s">
        <v>292</v>
      </c>
      <c r="D186" s="266">
        <v>164.808</v>
      </c>
      <c r="E186" s="266">
        <v>164.808</v>
      </c>
      <c r="F186" s="266"/>
      <c r="G186" s="267">
        <f t="shared" si="18"/>
        <v>115.3656</v>
      </c>
      <c r="H186" s="267">
        <f t="shared" si="19"/>
        <v>115.3656</v>
      </c>
      <c r="I186" s="267">
        <f t="shared" si="20"/>
        <v>0</v>
      </c>
    </row>
    <row r="187" ht="38.25" spans="1:9">
      <c r="A187" s="264"/>
      <c r="B187" s="273" t="s">
        <v>293</v>
      </c>
      <c r="C187" s="273" t="s">
        <v>294</v>
      </c>
      <c r="D187" s="266">
        <v>203.721</v>
      </c>
      <c r="E187" s="266">
        <v>183.12</v>
      </c>
      <c r="F187" s="266"/>
      <c r="G187" s="267">
        <f t="shared" si="18"/>
        <v>142.6047</v>
      </c>
      <c r="H187" s="267">
        <f t="shared" si="19"/>
        <v>128.184</v>
      </c>
      <c r="I187" s="267">
        <f t="shared" si="20"/>
        <v>0</v>
      </c>
    </row>
    <row r="188" ht="25.5" spans="1:9">
      <c r="A188" s="264"/>
      <c r="B188" s="273" t="s">
        <v>295</v>
      </c>
      <c r="C188" s="273" t="s">
        <v>228</v>
      </c>
      <c r="D188" s="266">
        <v>109.872</v>
      </c>
      <c r="E188" s="266"/>
      <c r="F188" s="266"/>
      <c r="G188" s="267">
        <f t="shared" si="18"/>
        <v>76.9104</v>
      </c>
      <c r="H188" s="267">
        <f t="shared" si="19"/>
        <v>0</v>
      </c>
      <c r="I188" s="267">
        <f t="shared" si="20"/>
        <v>0</v>
      </c>
    </row>
    <row r="189" ht="38.25" spans="1:9">
      <c r="A189" s="264"/>
      <c r="B189" s="273" t="s">
        <v>230</v>
      </c>
      <c r="C189" s="273" t="s">
        <v>231</v>
      </c>
      <c r="D189" s="266">
        <v>132.762</v>
      </c>
      <c r="E189" s="266"/>
      <c r="F189" s="266"/>
      <c r="G189" s="267">
        <f t="shared" si="18"/>
        <v>92.9334</v>
      </c>
      <c r="H189" s="267">
        <f t="shared" si="19"/>
        <v>0</v>
      </c>
      <c r="I189" s="267">
        <f t="shared" si="20"/>
        <v>0</v>
      </c>
    </row>
    <row r="190" ht="51" spans="1:9">
      <c r="A190" s="264"/>
      <c r="B190" s="273" t="s">
        <v>296</v>
      </c>
      <c r="C190" s="273" t="s">
        <v>228</v>
      </c>
      <c r="D190" s="266">
        <v>171.675</v>
      </c>
      <c r="E190" s="266"/>
      <c r="F190" s="266"/>
      <c r="G190" s="267">
        <f t="shared" si="18"/>
        <v>120.1725</v>
      </c>
      <c r="H190" s="267">
        <f t="shared" si="19"/>
        <v>0</v>
      </c>
      <c r="I190" s="267">
        <f t="shared" si="20"/>
        <v>0</v>
      </c>
    </row>
  </sheetData>
  <mergeCells count="8">
    <mergeCell ref="D1:F1"/>
    <mergeCell ref="G1:I1"/>
    <mergeCell ref="A2:F2"/>
    <mergeCell ref="G2:I2"/>
    <mergeCell ref="A29:I29"/>
    <mergeCell ref="A84:I84"/>
    <mergeCell ref="A135:I135"/>
    <mergeCell ref="A138:I138"/>
  </mergeCells>
  <pageMargins left="0.75" right="0.75" top="1" bottom="1" header="0.511805555555556" footer="0.511805555555556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K702"/>
  <sheetViews>
    <sheetView tabSelected="1" zoomScale="110" zoomScaleNormal="110" topLeftCell="B1" workbookViewId="0">
      <pane xSplit="6" ySplit="4" topLeftCell="FU30" activePane="bottomRight" state="frozen"/>
      <selection/>
      <selection pane="topRight"/>
      <selection pane="bottomLeft"/>
      <selection pane="bottomRight" activeCell="GE33" sqref="GE33"/>
    </sheetView>
  </sheetViews>
  <sheetFormatPr defaultColWidth="9.14285714285714" defaultRowHeight="72.75" customHeight="1"/>
  <cols>
    <col min="1" max="1" width="9.14285714285714" style="3" hidden="1" customWidth="1"/>
    <col min="2" max="2" width="5.57142857142857" style="4" customWidth="1"/>
    <col min="3" max="3" width="14.8571428571429" style="4" customWidth="1"/>
    <col min="4" max="4" width="12.7142857142857" style="4" customWidth="1"/>
    <col min="5" max="5" width="10.7142857142857" style="4" customWidth="1"/>
    <col min="6" max="6" width="17.5714285714286" style="4" customWidth="1"/>
    <col min="7" max="7" width="27.4285714285714" style="4" customWidth="1"/>
    <col min="8" max="8" width="11.8095238095238" style="4" hidden="1" customWidth="1"/>
    <col min="9" max="9" width="14.4285714285714" style="4" hidden="1" customWidth="1"/>
    <col min="10" max="12" width="9.14285714285714" style="4" hidden="1" customWidth="1"/>
    <col min="13" max="13" width="5.57142857142857" style="4" hidden="1" customWidth="1"/>
    <col min="14" max="14" width="6.14285714285714" style="5" hidden="1" customWidth="1"/>
    <col min="15" max="18" width="6.85714285714286" style="6" hidden="1" customWidth="1"/>
    <col min="19" max="19" width="7.57142857142857" style="6" hidden="1" customWidth="1"/>
    <col min="20" max="20" width="6.28571428571429" style="6" hidden="1" customWidth="1"/>
    <col min="21" max="22" width="6.71428571428571" style="6" hidden="1" customWidth="1"/>
    <col min="23" max="24" width="7" style="7" hidden="1" customWidth="1"/>
    <col min="25" max="26" width="6.71428571428571" style="8" hidden="1" customWidth="1"/>
    <col min="27" max="30" width="6.85714285714286" style="8" hidden="1" customWidth="1"/>
    <col min="31" max="31" width="8.42857142857143" style="9" hidden="1" customWidth="1"/>
    <col min="32" max="32" width="6.57142857142857" style="9" hidden="1" customWidth="1"/>
    <col min="33" max="37" width="6.71428571428571" style="9" hidden="1" customWidth="1"/>
    <col min="38" max="38" width="9.14285714285714" style="9" hidden="1" customWidth="1"/>
    <col min="39" max="39" width="6.85714285714286" style="3" hidden="1" customWidth="1"/>
    <col min="40" max="40" width="9.14285714285714" style="9" hidden="1" customWidth="1"/>
    <col min="41" max="41" width="7.14285714285714" style="3" hidden="1" customWidth="1"/>
    <col min="42" max="42" width="8.71428571428571" style="9" hidden="1" customWidth="1"/>
    <col min="43" max="43" width="7.42857142857143" style="3" hidden="1" customWidth="1"/>
    <col min="44" max="44" width="9.14285714285714" style="9" hidden="1" customWidth="1"/>
    <col min="45" max="46" width="7.57142857142857" style="3" hidden="1" customWidth="1"/>
    <col min="47" max="47" width="8.14285714285714" style="9" hidden="1" customWidth="1"/>
    <col min="48" max="48" width="8" style="3" hidden="1" customWidth="1"/>
    <col min="49" max="49" width="7.42857142857143" style="9" hidden="1" customWidth="1"/>
    <col min="50" max="50" width="7.85714285714286" style="3" hidden="1" customWidth="1"/>
    <col min="51" max="51" width="7.57142857142857" style="9" hidden="1" customWidth="1"/>
    <col min="52" max="52" width="8.14285714285714" style="3" hidden="1" customWidth="1"/>
    <col min="53" max="53" width="7.85714285714286" style="9" hidden="1" customWidth="1"/>
    <col min="54" max="64" width="9.14285714285714" style="3" hidden="1" customWidth="1"/>
    <col min="65" max="65" width="9.28571428571429" style="10" hidden="1" customWidth="1"/>
    <col min="66" max="72" width="9.14285714285714" style="10" hidden="1" customWidth="1"/>
    <col min="73" max="80" width="9.14285714285714" style="3" hidden="1" customWidth="1"/>
    <col min="81" max="81" width="9.14285714285714" style="10" hidden="1" customWidth="1"/>
    <col min="82" max="100" width="9.14285714285714" style="11" hidden="1" customWidth="1"/>
    <col min="101" max="108" width="9.14285714285714" style="12" hidden="1" customWidth="1"/>
    <col min="109" max="109" width="18.2857142857143" style="12" hidden="1" customWidth="1"/>
    <col min="110" max="110" width="9.57142857142857" style="12" hidden="1" customWidth="1"/>
    <col min="111" max="111" width="9.57142857142857" style="12" customWidth="1"/>
    <col min="112" max="112" width="9.57142857142857" style="12" hidden="1" customWidth="1"/>
    <col min="113" max="113" width="9.57142857142857" style="13" customWidth="1"/>
    <col min="114" max="114" width="9.57142857142857" style="12" hidden="1" customWidth="1"/>
    <col min="115" max="116" width="9.57142857142857" style="12" customWidth="1"/>
    <col min="117" max="117" width="10" style="12" hidden="1" customWidth="1"/>
    <col min="118" max="127" width="9.14285714285714" style="12" hidden="1" customWidth="1"/>
    <col min="128" max="128" width="6.28571428571429" style="12" hidden="1" customWidth="1"/>
    <col min="129" max="129" width="9.14285714285714" style="13" customWidth="1"/>
    <col min="130" max="130" width="9.14285714285714" style="12" hidden="1" customWidth="1"/>
    <col min="131" max="131" width="9.14285714285714" style="12" customWidth="1"/>
    <col min="132" max="132" width="9.14285714285714" style="12" hidden="1" customWidth="1"/>
    <col min="133" max="134" width="9.14285714285714" style="12" customWidth="1"/>
    <col min="135" max="141" width="9.14285714285714" style="12" hidden="1" customWidth="1"/>
    <col min="142" max="142" width="9.14285714285714" style="12" customWidth="1"/>
    <col min="143" max="143" width="9.14285714285714" style="12" hidden="1" customWidth="1"/>
    <col min="144" max="144" width="9.14285714285714" style="12" customWidth="1"/>
    <col min="145" max="145" width="9.14285714285714" style="12" hidden="1" customWidth="1"/>
    <col min="146" max="147" width="9.14285714285714" style="12" customWidth="1"/>
    <col min="148" max="148" width="9.14285714285714" style="12" hidden="1" customWidth="1"/>
    <col min="149" max="149" width="9.14285714285714" style="3" hidden="1" customWidth="1"/>
    <col min="150" max="152" width="10" style="3" hidden="1" customWidth="1"/>
    <col min="153" max="153" width="9.14285714285714" style="3" hidden="1" customWidth="1"/>
    <col min="154" max="154" width="11" style="3" hidden="1" customWidth="1"/>
    <col min="155" max="162" width="9.14285714285714" style="3" hidden="1" customWidth="1"/>
    <col min="163" max="163" width="9.14285714285714" style="3"/>
    <col min="164" max="164" width="9.14285714285714" style="3" hidden="1" customWidth="1"/>
    <col min="165" max="165" width="9.14285714285714" style="3"/>
    <col min="166" max="166" width="9.14285714285714" style="3" hidden="1" customWidth="1"/>
    <col min="167" max="167" width="9.14285714285714" style="3"/>
    <col min="168" max="168" width="6.14285714285714" style="3" customWidth="1"/>
    <col min="169" max="169" width="0.142857142857143" style="3" hidden="1" customWidth="1"/>
    <col min="170" max="170" width="6.14285714285714" style="3" hidden="1" customWidth="1"/>
    <col min="171" max="171" width="7.57142857142857" style="3" customWidth="1"/>
    <col min="172" max="172" width="8.82857142857143" style="3" customWidth="1"/>
    <col min="173" max="173" width="5.42857142857143" style="3" hidden="1" customWidth="1"/>
    <col min="174" max="174" width="7.85714285714286" style="3" hidden="1" customWidth="1"/>
    <col min="175" max="175" width="9.73333333333333" style="3" customWidth="1"/>
    <col min="176" max="176" width="6.57142857142857" style="3" hidden="1" customWidth="1"/>
    <col min="177" max="177" width="8.2952380952381" style="3" customWidth="1"/>
    <col min="178" max="178" width="6.61904761904762" style="14" hidden="1" customWidth="1"/>
    <col min="179" max="179" width="11.2857142857143" style="3" customWidth="1"/>
    <col min="180" max="180" width="8.95238095238095" style="3" customWidth="1"/>
    <col min="181" max="181" width="6.4952380952381" style="3" hidden="1" customWidth="1"/>
    <col min="182" max="182" width="9.2" style="3" customWidth="1"/>
    <col min="183" max="183" width="7.14285714285714" style="3" hidden="1" customWidth="1"/>
    <col min="184" max="184" width="11.9333333333333" style="3" customWidth="1"/>
    <col min="185" max="185" width="0.39047619047619" style="14" hidden="1" customWidth="1"/>
    <col min="186" max="186" width="8.95238095238095" style="14" hidden="1" customWidth="1"/>
    <col min="187" max="187" width="11.2857142857143" style="3" customWidth="1"/>
    <col min="188" max="188" width="7.90476190476191" style="3" customWidth="1"/>
    <col min="189" max="189" width="0.39047619047619" style="3" hidden="1" customWidth="1"/>
    <col min="190" max="190" width="9.28571428571429" style="3" customWidth="1"/>
    <col min="191" max="191" width="7.14285714285714" style="3" hidden="1" customWidth="1"/>
    <col min="192" max="192" width="12.5809523809524" style="3" customWidth="1"/>
    <col min="193" max="193" width="0.761904761904762" style="14" hidden="1" customWidth="1"/>
    <col min="194" max="16384" width="9.14285714285714" style="3"/>
  </cols>
  <sheetData>
    <row r="1" customHeight="1" spans="2:193"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BM1" s="135" t="s">
        <v>297</v>
      </c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</row>
    <row r="2" ht="42" customHeight="1" spans="2:193">
      <c r="B2" s="16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37" t="s">
        <v>298</v>
      </c>
      <c r="BN2" s="137" t="s">
        <v>298</v>
      </c>
      <c r="BO2" s="137" t="s">
        <v>299</v>
      </c>
      <c r="BP2" s="137" t="s">
        <v>299</v>
      </c>
      <c r="BQ2" s="137" t="s">
        <v>300</v>
      </c>
      <c r="BR2" s="137" t="s">
        <v>300</v>
      </c>
      <c r="BS2" s="137" t="s">
        <v>301</v>
      </c>
      <c r="BT2" s="137" t="s">
        <v>301</v>
      </c>
      <c r="BU2" s="145" t="s">
        <v>298</v>
      </c>
      <c r="BV2" s="145" t="s">
        <v>298</v>
      </c>
      <c r="BW2" s="145" t="s">
        <v>299</v>
      </c>
      <c r="BX2" s="145" t="s">
        <v>299</v>
      </c>
      <c r="BY2" s="145" t="s">
        <v>300</v>
      </c>
      <c r="BZ2" s="145" t="s">
        <v>300</v>
      </c>
      <c r="CA2" s="145" t="s">
        <v>301</v>
      </c>
      <c r="CB2" s="145" t="s">
        <v>301</v>
      </c>
      <c r="CC2" s="137" t="s">
        <v>298</v>
      </c>
      <c r="CD2" s="137" t="s">
        <v>298</v>
      </c>
      <c r="CE2" s="137" t="s">
        <v>299</v>
      </c>
      <c r="CF2" s="137" t="s">
        <v>299</v>
      </c>
      <c r="CG2" s="137" t="s">
        <v>300</v>
      </c>
      <c r="CH2" s="137" t="s">
        <v>300</v>
      </c>
      <c r="CI2" s="137" t="s">
        <v>301</v>
      </c>
      <c r="CJ2" s="137" t="s">
        <v>301</v>
      </c>
      <c r="CK2" s="153" t="s">
        <v>298</v>
      </c>
      <c r="CL2" s="153" t="s">
        <v>299</v>
      </c>
      <c r="CM2" s="153" t="s">
        <v>302</v>
      </c>
      <c r="CN2" s="154" t="s">
        <v>301</v>
      </c>
      <c r="CO2" s="145" t="s">
        <v>298</v>
      </c>
      <c r="CP2" s="145" t="s">
        <v>298</v>
      </c>
      <c r="CQ2" s="145" t="s">
        <v>299</v>
      </c>
      <c r="CR2" s="145" t="s">
        <v>299</v>
      </c>
      <c r="CS2" s="145" t="s">
        <v>300</v>
      </c>
      <c r="CT2" s="145" t="s">
        <v>300</v>
      </c>
      <c r="CU2" s="145" t="s">
        <v>301</v>
      </c>
      <c r="CV2" s="145" t="s">
        <v>301</v>
      </c>
      <c r="CW2" s="163" t="s">
        <v>298</v>
      </c>
      <c r="CX2" s="163" t="s">
        <v>298</v>
      </c>
      <c r="CY2" s="163" t="s">
        <v>299</v>
      </c>
      <c r="CZ2" s="163" t="s">
        <v>299</v>
      </c>
      <c r="DA2" s="163" t="s">
        <v>302</v>
      </c>
      <c r="DB2" s="163" t="s">
        <v>302</v>
      </c>
      <c r="DC2" s="171" t="s">
        <v>301</v>
      </c>
      <c r="DD2" s="171" t="s">
        <v>301</v>
      </c>
      <c r="DF2" s="172" t="s">
        <v>298</v>
      </c>
      <c r="DG2" s="172" t="s">
        <v>298</v>
      </c>
      <c r="DH2" s="172" t="s">
        <v>299</v>
      </c>
      <c r="DI2" s="172" t="s">
        <v>299</v>
      </c>
      <c r="DJ2" s="172" t="s">
        <v>302</v>
      </c>
      <c r="DK2" s="172" t="s">
        <v>302</v>
      </c>
      <c r="DL2" s="172" t="s">
        <v>301</v>
      </c>
      <c r="DM2" s="180" t="s">
        <v>301</v>
      </c>
      <c r="DN2" s="181"/>
      <c r="DO2" s="181"/>
      <c r="DP2" s="182" t="s">
        <v>298</v>
      </c>
      <c r="DQ2" s="182" t="s">
        <v>298</v>
      </c>
      <c r="DR2" s="182" t="s">
        <v>299</v>
      </c>
      <c r="DS2" s="182" t="s">
        <v>299</v>
      </c>
      <c r="DT2" s="182" t="s">
        <v>302</v>
      </c>
      <c r="DU2" s="182" t="s">
        <v>302</v>
      </c>
      <c r="DV2" s="189" t="s">
        <v>301</v>
      </c>
      <c r="DW2" s="189" t="s">
        <v>301</v>
      </c>
      <c r="DX2" s="153" t="s">
        <v>298</v>
      </c>
      <c r="DY2" s="153" t="s">
        <v>298</v>
      </c>
      <c r="DZ2" s="153" t="s">
        <v>299</v>
      </c>
      <c r="EA2" s="153" t="s">
        <v>299</v>
      </c>
      <c r="EB2" s="153" t="s">
        <v>302</v>
      </c>
      <c r="EC2" s="153" t="s">
        <v>302</v>
      </c>
      <c r="ED2" s="153" t="s">
        <v>301</v>
      </c>
      <c r="EE2" s="154" t="s">
        <v>301</v>
      </c>
      <c r="EF2" s="189"/>
      <c r="EG2" s="163" t="s">
        <v>298</v>
      </c>
      <c r="EH2" s="163" t="s">
        <v>299</v>
      </c>
      <c r="EI2" s="163" t="s">
        <v>302</v>
      </c>
      <c r="EJ2" s="171" t="s">
        <v>301</v>
      </c>
      <c r="EK2" s="153" t="s">
        <v>298</v>
      </c>
      <c r="EL2" s="153" t="s">
        <v>298</v>
      </c>
      <c r="EM2" s="153" t="s">
        <v>299</v>
      </c>
      <c r="EN2" s="153" t="s">
        <v>299</v>
      </c>
      <c r="EO2" s="153" t="s">
        <v>302</v>
      </c>
      <c r="EP2" s="153" t="s">
        <v>302</v>
      </c>
      <c r="EQ2" s="153" t="s">
        <v>301</v>
      </c>
      <c r="ER2" s="154" t="s">
        <v>301</v>
      </c>
      <c r="ES2" s="75"/>
      <c r="ET2" s="163" t="s">
        <v>298</v>
      </c>
      <c r="EU2" s="163" t="s">
        <v>299</v>
      </c>
      <c r="EV2" s="163" t="s">
        <v>302</v>
      </c>
      <c r="EW2" s="171" t="s">
        <v>301</v>
      </c>
      <c r="EX2" s="203" t="s">
        <v>298</v>
      </c>
      <c r="EY2" s="203" t="s">
        <v>299</v>
      </c>
      <c r="EZ2" s="203" t="s">
        <v>302</v>
      </c>
      <c r="FA2" s="204" t="s">
        <v>301</v>
      </c>
      <c r="FB2" s="205" t="s">
        <v>298</v>
      </c>
      <c r="FC2" s="205" t="s">
        <v>299</v>
      </c>
      <c r="FD2" s="205" t="s">
        <v>302</v>
      </c>
      <c r="FE2" s="214" t="s">
        <v>301</v>
      </c>
      <c r="FF2" s="153" t="s">
        <v>298</v>
      </c>
      <c r="FG2" s="153" t="s">
        <v>298</v>
      </c>
      <c r="FH2" s="153" t="s">
        <v>299</v>
      </c>
      <c r="FI2" s="153" t="s">
        <v>299</v>
      </c>
      <c r="FJ2" s="153" t="s">
        <v>302</v>
      </c>
      <c r="FK2" s="153" t="s">
        <v>302</v>
      </c>
      <c r="FL2" s="153" t="s">
        <v>301</v>
      </c>
      <c r="FM2" s="154" t="s">
        <v>301</v>
      </c>
      <c r="FN2" s="216" t="s">
        <v>298</v>
      </c>
      <c r="FO2" s="217" t="s">
        <v>298</v>
      </c>
      <c r="FP2" s="217" t="s">
        <v>299</v>
      </c>
      <c r="FQ2" s="217" t="s">
        <v>299</v>
      </c>
      <c r="FR2" s="217" t="s">
        <v>302</v>
      </c>
      <c r="FS2" s="217" t="s">
        <v>302</v>
      </c>
      <c r="FT2" s="217" t="s">
        <v>301</v>
      </c>
      <c r="FU2" s="227" t="s">
        <v>301</v>
      </c>
      <c r="FV2" s="228" t="s">
        <v>298</v>
      </c>
      <c r="FW2" s="229" t="s">
        <v>298</v>
      </c>
      <c r="FX2" s="229" t="s">
        <v>299</v>
      </c>
      <c r="FY2" s="230" t="s">
        <v>299</v>
      </c>
      <c r="FZ2" s="229" t="s">
        <v>302</v>
      </c>
      <c r="GA2" s="230" t="s">
        <v>303</v>
      </c>
      <c r="GB2" s="229" t="s">
        <v>301</v>
      </c>
      <c r="GC2" s="230" t="s">
        <v>301</v>
      </c>
      <c r="GD2" s="228" t="s">
        <v>298</v>
      </c>
      <c r="GE2" s="229" t="s">
        <v>298</v>
      </c>
      <c r="GF2" s="229" t="s">
        <v>299</v>
      </c>
      <c r="GG2" s="230" t="s">
        <v>299</v>
      </c>
      <c r="GH2" s="229" t="s">
        <v>302</v>
      </c>
      <c r="GI2" s="230" t="s">
        <v>303</v>
      </c>
      <c r="GJ2" s="229" t="s">
        <v>301</v>
      </c>
      <c r="GK2" s="230" t="s">
        <v>301</v>
      </c>
    </row>
    <row r="3" ht="40.5" customHeight="1" spans="1:193">
      <c r="A3" s="19"/>
      <c r="B3" s="20" t="s">
        <v>304</v>
      </c>
      <c r="C3" s="21" t="s">
        <v>305</v>
      </c>
      <c r="D3" s="22" t="s">
        <v>306</v>
      </c>
      <c r="E3" s="22" t="s">
        <v>307</v>
      </c>
      <c r="F3" s="21" t="s">
        <v>1</v>
      </c>
      <c r="G3" s="21" t="s">
        <v>2</v>
      </c>
      <c r="H3" s="23" t="s">
        <v>308</v>
      </c>
      <c r="I3" s="62" t="s">
        <v>309</v>
      </c>
      <c r="J3" s="62" t="s">
        <v>3</v>
      </c>
      <c r="K3" s="62"/>
      <c r="L3" s="62"/>
      <c r="M3" s="63"/>
      <c r="N3" s="64" t="s">
        <v>310</v>
      </c>
      <c r="O3" s="65"/>
      <c r="P3" s="65"/>
      <c r="Q3" s="65"/>
      <c r="R3" s="65"/>
      <c r="S3" s="65"/>
      <c r="T3" s="65"/>
      <c r="U3" s="94"/>
      <c r="V3" s="95" t="s">
        <v>311</v>
      </c>
      <c r="W3" s="96" t="s">
        <v>311</v>
      </c>
      <c r="X3" s="96"/>
      <c r="Y3" s="96"/>
      <c r="Z3" s="96"/>
      <c r="AA3" s="96"/>
      <c r="AB3" s="96"/>
      <c r="AC3" s="109"/>
      <c r="AD3" s="110" t="s">
        <v>312</v>
      </c>
      <c r="AE3" s="96" t="s">
        <v>312</v>
      </c>
      <c r="AF3" s="96"/>
      <c r="AG3" s="96"/>
      <c r="AH3" s="96"/>
      <c r="AI3" s="96"/>
      <c r="AJ3" s="96"/>
      <c r="AK3" s="109"/>
      <c r="AL3" s="117" t="s">
        <v>313</v>
      </c>
      <c r="AM3" s="118"/>
      <c r="AN3" s="118"/>
      <c r="AO3" s="118"/>
      <c r="AP3" s="118"/>
      <c r="AQ3" s="118"/>
      <c r="AR3" s="124"/>
      <c r="AS3" s="125"/>
      <c r="AT3" s="126" t="s">
        <v>314</v>
      </c>
      <c r="AU3" s="117" t="s">
        <v>314</v>
      </c>
      <c r="AV3" s="118"/>
      <c r="AW3" s="118"/>
      <c r="AX3" s="118"/>
      <c r="AY3" s="118"/>
      <c r="AZ3" s="118"/>
      <c r="BA3" s="124"/>
      <c r="BB3" s="117" t="s">
        <v>315</v>
      </c>
      <c r="BC3" s="118"/>
      <c r="BD3" s="118"/>
      <c r="BE3" s="118"/>
      <c r="BF3" s="118"/>
      <c r="BG3" s="118"/>
      <c r="BH3" s="124"/>
      <c r="BI3" s="132" t="s">
        <v>316</v>
      </c>
      <c r="BJ3" s="132" t="s">
        <v>317</v>
      </c>
      <c r="BK3" s="132" t="s">
        <v>318</v>
      </c>
      <c r="BL3" s="132" t="s">
        <v>319</v>
      </c>
      <c r="BM3" s="138" t="s">
        <v>312</v>
      </c>
      <c r="BN3" s="138"/>
      <c r="BO3" s="138"/>
      <c r="BP3" s="138"/>
      <c r="BQ3" s="138"/>
      <c r="BR3" s="138"/>
      <c r="BS3" s="138"/>
      <c r="BT3" s="138"/>
      <c r="BU3" s="146" t="s">
        <v>313</v>
      </c>
      <c r="BV3" s="146"/>
      <c r="BW3" s="146"/>
      <c r="BX3" s="146"/>
      <c r="BY3" s="146"/>
      <c r="BZ3" s="146"/>
      <c r="CA3" s="146"/>
      <c r="CB3" s="146"/>
      <c r="CC3" s="138" t="s">
        <v>314</v>
      </c>
      <c r="CD3" s="138"/>
      <c r="CE3" s="138"/>
      <c r="CF3" s="138"/>
      <c r="CG3" s="138"/>
      <c r="CH3" s="138"/>
      <c r="CI3" s="138"/>
      <c r="CJ3" s="138"/>
      <c r="CK3" s="155" t="s">
        <v>320</v>
      </c>
      <c r="CL3" s="156"/>
      <c r="CM3" s="156"/>
      <c r="CN3" s="156"/>
      <c r="CO3" s="146" t="s">
        <v>315</v>
      </c>
      <c r="CP3" s="146"/>
      <c r="CQ3" s="146"/>
      <c r="CR3" s="146"/>
      <c r="CS3" s="146"/>
      <c r="CT3" s="146"/>
      <c r="CU3" s="146"/>
      <c r="CV3" s="146"/>
      <c r="CW3" s="164" t="s">
        <v>321</v>
      </c>
      <c r="CX3" s="164"/>
      <c r="CY3" s="164"/>
      <c r="CZ3" s="164"/>
      <c r="DA3" s="164"/>
      <c r="DB3" s="164"/>
      <c r="DC3" s="164"/>
      <c r="DD3" s="164"/>
      <c r="DE3" s="173"/>
      <c r="DF3" s="174" t="s">
        <v>322</v>
      </c>
      <c r="DG3" s="174" t="s">
        <v>321</v>
      </c>
      <c r="DH3" s="175"/>
      <c r="DI3" s="175"/>
      <c r="DJ3" s="175"/>
      <c r="DK3" s="175"/>
      <c r="DL3" s="183"/>
      <c r="DM3" s="183"/>
      <c r="DN3" s="184"/>
      <c r="DO3" s="185"/>
      <c r="DP3" s="186" t="s">
        <v>323</v>
      </c>
      <c r="DQ3" s="190"/>
      <c r="DR3" s="190"/>
      <c r="DS3" s="190"/>
      <c r="DT3" s="190"/>
      <c r="DU3" s="190"/>
      <c r="DV3" s="190"/>
      <c r="DW3" s="191"/>
      <c r="DX3" s="176" t="s">
        <v>324</v>
      </c>
      <c r="DY3" s="194" t="s">
        <v>323</v>
      </c>
      <c r="DZ3" s="195"/>
      <c r="EA3" s="195"/>
      <c r="EB3" s="195"/>
      <c r="EC3" s="195"/>
      <c r="ED3" s="196"/>
      <c r="EE3" s="176"/>
      <c r="EF3" s="197"/>
      <c r="EG3" s="200" t="s">
        <v>325</v>
      </c>
      <c r="EH3" s="201"/>
      <c r="EI3" s="201"/>
      <c r="EJ3" s="201"/>
      <c r="EK3" s="176" t="s">
        <v>326</v>
      </c>
      <c r="EL3" s="194" t="s">
        <v>325</v>
      </c>
      <c r="EM3" s="195"/>
      <c r="EN3" s="195"/>
      <c r="EO3" s="195"/>
      <c r="EP3" s="195"/>
      <c r="EQ3" s="196"/>
      <c r="ER3" s="176"/>
      <c r="ET3" s="200" t="s">
        <v>327</v>
      </c>
      <c r="EU3" s="201"/>
      <c r="EV3" s="201"/>
      <c r="EW3" s="201"/>
      <c r="EX3" s="206" t="s">
        <v>328</v>
      </c>
      <c r="EY3" s="207"/>
      <c r="EZ3" s="207"/>
      <c r="FA3" s="207"/>
      <c r="FB3" s="208" t="s">
        <v>329</v>
      </c>
      <c r="FC3" s="209"/>
      <c r="FD3" s="209"/>
      <c r="FE3" s="209"/>
      <c r="FF3" s="194" t="s">
        <v>330</v>
      </c>
      <c r="FG3" s="195"/>
      <c r="FH3" s="195"/>
      <c r="FI3" s="195"/>
      <c r="FJ3" s="195"/>
      <c r="FK3" s="195"/>
      <c r="FL3" s="195"/>
      <c r="FM3" s="195"/>
      <c r="FN3" s="181"/>
      <c r="FO3" s="218" t="s">
        <v>331</v>
      </c>
      <c r="FP3" s="219"/>
      <c r="FQ3" s="219"/>
      <c r="FR3" s="219"/>
      <c r="FS3" s="219"/>
      <c r="FT3" s="219"/>
      <c r="FU3" s="231"/>
      <c r="FV3" s="228"/>
      <c r="FW3" s="232" t="s">
        <v>332</v>
      </c>
      <c r="FX3" s="233"/>
      <c r="FY3" s="233"/>
      <c r="FZ3" s="233"/>
      <c r="GA3" s="233"/>
      <c r="GB3" s="234"/>
      <c r="GC3" s="230"/>
      <c r="GD3" s="228"/>
      <c r="GE3" s="232" t="s">
        <v>333</v>
      </c>
      <c r="GF3" s="233"/>
      <c r="GG3" s="233"/>
      <c r="GH3" s="233"/>
      <c r="GI3" s="233"/>
      <c r="GJ3" s="234"/>
      <c r="GK3" s="230"/>
    </row>
    <row r="4" ht="33" hidden="1" customHeight="1" spans="1:193">
      <c r="A4" s="24"/>
      <c r="B4" s="25"/>
      <c r="C4" s="26"/>
      <c r="D4" s="27"/>
      <c r="E4" s="27"/>
      <c r="F4" s="26"/>
      <c r="G4" s="26"/>
      <c r="H4" s="28"/>
      <c r="I4" s="66"/>
      <c r="J4" s="67"/>
      <c r="K4" s="67"/>
      <c r="L4" s="67"/>
      <c r="M4" s="68"/>
      <c r="N4" s="69"/>
      <c r="O4" s="70"/>
      <c r="P4" s="70"/>
      <c r="Q4" s="70"/>
      <c r="R4" s="70"/>
      <c r="S4" s="70"/>
      <c r="T4" s="70"/>
      <c r="U4" s="97"/>
      <c r="V4" s="98"/>
      <c r="W4" s="99"/>
      <c r="X4" s="99"/>
      <c r="Y4" s="99"/>
      <c r="Z4" s="99"/>
      <c r="AA4" s="99"/>
      <c r="AB4" s="99"/>
      <c r="AC4" s="111"/>
      <c r="AD4" s="98"/>
      <c r="AE4" s="99"/>
      <c r="AF4" s="99"/>
      <c r="AG4" s="99"/>
      <c r="AH4" s="99"/>
      <c r="AI4" s="99"/>
      <c r="AJ4" s="99"/>
      <c r="AK4" s="111"/>
      <c r="AL4" s="98"/>
      <c r="AM4" s="99"/>
      <c r="AN4" s="99"/>
      <c r="AO4" s="99"/>
      <c r="AP4" s="99"/>
      <c r="AQ4" s="99"/>
      <c r="AR4" s="111"/>
      <c r="AS4" s="125"/>
      <c r="AT4" s="125"/>
      <c r="AU4" s="98"/>
      <c r="AV4" s="99"/>
      <c r="AW4" s="99"/>
      <c r="AX4" s="99"/>
      <c r="AY4" s="99"/>
      <c r="AZ4" s="99"/>
      <c r="BA4" s="111"/>
      <c r="BB4" s="98"/>
      <c r="BC4" s="99"/>
      <c r="BD4" s="99"/>
      <c r="BE4" s="99"/>
      <c r="BF4" s="99"/>
      <c r="BG4" s="99"/>
      <c r="BH4" s="111"/>
      <c r="BM4" s="139"/>
      <c r="BN4" s="139"/>
      <c r="BO4" s="139"/>
      <c r="BP4" s="139"/>
      <c r="BQ4" s="139"/>
      <c r="BR4" s="139"/>
      <c r="BS4" s="139"/>
      <c r="BT4" s="139"/>
      <c r="BU4" s="4"/>
      <c r="BV4" s="4"/>
      <c r="BW4" s="4"/>
      <c r="BX4" s="4"/>
      <c r="BY4" s="4"/>
      <c r="BZ4" s="4"/>
      <c r="CA4" s="4"/>
      <c r="CB4" s="4"/>
      <c r="CC4" s="93"/>
      <c r="CD4" s="150"/>
      <c r="CE4" s="150"/>
      <c r="CF4" s="150"/>
      <c r="CG4" s="150"/>
      <c r="CH4" s="150"/>
      <c r="CI4" s="150"/>
      <c r="CJ4" s="150"/>
      <c r="CK4" s="157"/>
      <c r="CL4" s="157"/>
      <c r="CM4" s="157"/>
      <c r="CN4" s="157"/>
      <c r="CO4" s="150"/>
      <c r="CP4" s="150"/>
      <c r="CQ4" s="150"/>
      <c r="CR4" s="150"/>
      <c r="CS4" s="150"/>
      <c r="CT4" s="150"/>
      <c r="CU4" s="150"/>
      <c r="CV4" s="150"/>
      <c r="CW4" s="165"/>
      <c r="CX4" s="165"/>
      <c r="CY4" s="165"/>
      <c r="CZ4" s="165"/>
      <c r="DA4" s="165"/>
      <c r="DB4" s="165"/>
      <c r="DC4" s="165"/>
      <c r="DD4" s="165"/>
      <c r="DF4" s="176"/>
      <c r="DG4" s="176"/>
      <c r="DH4" s="176"/>
      <c r="DI4" s="187"/>
      <c r="DJ4" s="176"/>
      <c r="DK4" s="176"/>
      <c r="DL4" s="176"/>
      <c r="DM4" s="176"/>
      <c r="DP4" s="165"/>
      <c r="DQ4" s="165"/>
      <c r="DR4" s="165"/>
      <c r="DS4" s="165"/>
      <c r="DT4" s="165"/>
      <c r="DU4" s="165"/>
      <c r="DV4" s="165"/>
      <c r="DW4" s="165"/>
      <c r="DX4" s="157"/>
      <c r="DY4" s="198"/>
      <c r="DZ4" s="157"/>
      <c r="EA4" s="157"/>
      <c r="EB4" s="157"/>
      <c r="EC4" s="157"/>
      <c r="ED4" s="157"/>
      <c r="EE4" s="157"/>
      <c r="EF4" s="199"/>
      <c r="EK4" s="157"/>
      <c r="EL4" s="157"/>
      <c r="EM4" s="157"/>
      <c r="EN4" s="157"/>
      <c r="EO4" s="157"/>
      <c r="EP4" s="157"/>
      <c r="EQ4" s="157"/>
      <c r="ER4" s="157"/>
      <c r="ET4" s="12"/>
      <c r="EU4" s="12"/>
      <c r="EV4" s="12"/>
      <c r="EW4" s="12"/>
      <c r="EX4" s="210"/>
      <c r="EY4" s="210"/>
      <c r="EZ4" s="210"/>
      <c r="FA4" s="210"/>
      <c r="FB4" s="211"/>
      <c r="FC4" s="211"/>
      <c r="FD4" s="211"/>
      <c r="FE4" s="211"/>
      <c r="FF4" s="157"/>
      <c r="FG4" s="157"/>
      <c r="FH4" s="157"/>
      <c r="FI4" s="157"/>
      <c r="FJ4" s="157"/>
      <c r="FK4" s="157"/>
      <c r="FL4" s="157"/>
      <c r="FM4" s="157"/>
      <c r="FN4" s="165"/>
      <c r="FO4" s="165"/>
      <c r="FP4" s="165"/>
      <c r="FQ4" s="165"/>
      <c r="FR4" s="165"/>
      <c r="FS4" s="165"/>
      <c r="FT4" s="165"/>
      <c r="FU4" s="165"/>
      <c r="FV4" s="228"/>
      <c r="FW4" s="4"/>
      <c r="FX4" s="91"/>
      <c r="FY4" s="4"/>
      <c r="FZ4" s="4"/>
      <c r="GA4" s="4"/>
      <c r="GB4" s="4"/>
      <c r="GC4" s="230"/>
      <c r="GD4" s="228"/>
      <c r="GE4" s="4"/>
      <c r="GF4" s="91"/>
      <c r="GG4" s="4"/>
      <c r="GH4" s="4"/>
      <c r="GI4" s="4"/>
      <c r="GJ4" s="4"/>
      <c r="GK4" s="230"/>
    </row>
    <row r="5" ht="18.75" customHeight="1" spans="1:193">
      <c r="A5" s="29"/>
      <c r="B5" s="30" t="s">
        <v>334</v>
      </c>
      <c r="C5" s="30"/>
      <c r="D5" s="30"/>
      <c r="E5" s="30"/>
      <c r="F5" s="30"/>
      <c r="G5" s="30"/>
      <c r="H5" s="31"/>
      <c r="I5" s="36"/>
      <c r="J5" s="36"/>
      <c r="K5" s="36"/>
      <c r="L5" s="36"/>
      <c r="M5" s="29"/>
      <c r="N5" s="71"/>
      <c r="O5" s="72" t="s">
        <v>335</v>
      </c>
      <c r="P5" s="72" t="s">
        <v>336</v>
      </c>
      <c r="Q5" s="72" t="s">
        <v>336</v>
      </c>
      <c r="R5" s="72" t="s">
        <v>337</v>
      </c>
      <c r="S5" s="72" t="s">
        <v>337</v>
      </c>
      <c r="T5" s="100" t="s">
        <v>338</v>
      </c>
      <c r="U5" s="100" t="s">
        <v>338</v>
      </c>
      <c r="V5" s="100"/>
      <c r="W5" s="72" t="s">
        <v>335</v>
      </c>
      <c r="X5" s="72" t="s">
        <v>336</v>
      </c>
      <c r="Y5" s="72" t="s">
        <v>336</v>
      </c>
      <c r="Z5" s="72" t="s">
        <v>337</v>
      </c>
      <c r="AA5" s="72" t="s">
        <v>337</v>
      </c>
      <c r="AB5" s="100" t="s">
        <v>338</v>
      </c>
      <c r="AC5" s="100" t="s">
        <v>338</v>
      </c>
      <c r="AD5" s="100"/>
      <c r="AE5" s="72" t="s">
        <v>335</v>
      </c>
      <c r="AF5" s="72" t="s">
        <v>336</v>
      </c>
      <c r="AG5" s="72" t="s">
        <v>336</v>
      </c>
      <c r="AH5" s="72" t="s">
        <v>337</v>
      </c>
      <c r="AI5" s="72" t="s">
        <v>337</v>
      </c>
      <c r="AJ5" s="100" t="s">
        <v>338</v>
      </c>
      <c r="AK5" s="100" t="s">
        <v>338</v>
      </c>
      <c r="AL5" s="72" t="s">
        <v>335</v>
      </c>
      <c r="AM5" s="72" t="s">
        <v>336</v>
      </c>
      <c r="AN5" s="72" t="s">
        <v>336</v>
      </c>
      <c r="AO5" s="72" t="s">
        <v>337</v>
      </c>
      <c r="AP5" s="72" t="s">
        <v>337</v>
      </c>
      <c r="AQ5" s="100" t="s">
        <v>338</v>
      </c>
      <c r="AR5" s="100" t="s">
        <v>338</v>
      </c>
      <c r="AS5" s="127"/>
      <c r="AT5" s="127"/>
      <c r="AU5" s="72" t="s">
        <v>335</v>
      </c>
      <c r="AV5" s="72" t="s">
        <v>336</v>
      </c>
      <c r="AW5" s="72" t="s">
        <v>336</v>
      </c>
      <c r="AX5" s="72" t="s">
        <v>337</v>
      </c>
      <c r="AY5" s="72" t="s">
        <v>337</v>
      </c>
      <c r="AZ5" s="100" t="s">
        <v>338</v>
      </c>
      <c r="BA5" s="100" t="s">
        <v>338</v>
      </c>
      <c r="BB5" s="72" t="s">
        <v>335</v>
      </c>
      <c r="BC5" s="72" t="s">
        <v>336</v>
      </c>
      <c r="BD5" s="72" t="s">
        <v>336</v>
      </c>
      <c r="BE5" s="72" t="s">
        <v>337</v>
      </c>
      <c r="BF5" s="72" t="s">
        <v>337</v>
      </c>
      <c r="BG5" s="100" t="s">
        <v>338</v>
      </c>
      <c r="BH5" s="100" t="s">
        <v>338</v>
      </c>
      <c r="BM5" s="140"/>
      <c r="BN5" s="141"/>
      <c r="BO5" s="140"/>
      <c r="BP5" s="140"/>
      <c r="BQ5" s="140"/>
      <c r="BR5" s="140"/>
      <c r="BS5" s="140"/>
      <c r="BT5" s="140"/>
      <c r="BU5" s="147"/>
      <c r="BV5" s="147"/>
      <c r="BW5" s="147"/>
      <c r="BX5" s="148"/>
      <c r="BY5" s="147"/>
      <c r="BZ5" s="147"/>
      <c r="CA5" s="147"/>
      <c r="CB5" s="147"/>
      <c r="CC5" s="140"/>
      <c r="CD5" s="114"/>
      <c r="CE5" s="114"/>
      <c r="CF5" s="114"/>
      <c r="CG5" s="114"/>
      <c r="CH5" s="114"/>
      <c r="CI5" s="114"/>
      <c r="CJ5" s="114"/>
      <c r="CK5" s="150"/>
      <c r="CL5" s="150"/>
      <c r="CM5" s="150"/>
      <c r="CN5" s="150"/>
      <c r="CO5" s="114"/>
      <c r="CP5" s="158"/>
      <c r="CQ5" s="114"/>
      <c r="CR5" s="158"/>
      <c r="CS5" s="114"/>
      <c r="CT5" s="158"/>
      <c r="CU5" s="114"/>
      <c r="CV5" s="114"/>
      <c r="CW5" s="166"/>
      <c r="CX5" s="166"/>
      <c r="CY5" s="166"/>
      <c r="CZ5" s="166"/>
      <c r="DA5" s="166"/>
      <c r="DB5" s="166"/>
      <c r="DC5" s="166"/>
      <c r="DD5" s="166"/>
      <c r="DF5" s="150"/>
      <c r="DG5" s="150"/>
      <c r="DH5" s="150"/>
      <c r="DI5" s="188"/>
      <c r="DJ5" s="150"/>
      <c r="DK5" s="150"/>
      <c r="DL5" s="150"/>
      <c r="DM5" s="150"/>
      <c r="DP5" s="166"/>
      <c r="DQ5" s="81"/>
      <c r="DR5" s="166"/>
      <c r="DS5" s="81"/>
      <c r="DT5" s="166"/>
      <c r="DU5" s="81"/>
      <c r="DV5" s="166"/>
      <c r="DW5" s="81"/>
      <c r="DX5" s="150"/>
      <c r="DY5" s="188"/>
      <c r="DZ5" s="150"/>
      <c r="EA5" s="150"/>
      <c r="EB5" s="150"/>
      <c r="EC5" s="150"/>
      <c r="ED5" s="150"/>
      <c r="EE5" s="150"/>
      <c r="EF5" s="81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220"/>
      <c r="FN5" s="150"/>
      <c r="FO5" s="150"/>
      <c r="FP5" s="150"/>
      <c r="FQ5" s="150"/>
      <c r="FR5" s="150"/>
      <c r="FS5" s="150"/>
      <c r="FT5" s="150"/>
      <c r="FU5" s="150"/>
      <c r="FV5" s="228"/>
      <c r="FW5" s="93"/>
      <c r="FX5" s="140"/>
      <c r="FY5" s="93"/>
      <c r="FZ5" s="93"/>
      <c r="GA5" s="93"/>
      <c r="GB5" s="93"/>
      <c r="GC5" s="230"/>
      <c r="GD5" s="238"/>
      <c r="GE5" s="93"/>
      <c r="GF5" s="140"/>
      <c r="GG5" s="93"/>
      <c r="GH5" s="93"/>
      <c r="GI5" s="93"/>
      <c r="GJ5" s="93"/>
      <c r="GK5" s="93"/>
    </row>
    <row r="6" customHeight="1" spans="1:193">
      <c r="A6" s="32"/>
      <c r="B6" s="33" t="s">
        <v>339</v>
      </c>
      <c r="C6" s="34" t="s">
        <v>340</v>
      </c>
      <c r="D6" s="34"/>
      <c r="E6" s="34" t="s">
        <v>341</v>
      </c>
      <c r="F6" s="34" t="s">
        <v>342</v>
      </c>
      <c r="G6" s="34" t="s">
        <v>343</v>
      </c>
      <c r="H6" s="34" t="s">
        <v>344</v>
      </c>
      <c r="I6" s="61" t="s">
        <v>345</v>
      </c>
      <c r="J6" s="73"/>
      <c r="K6" s="74"/>
      <c r="L6" s="74"/>
      <c r="M6" s="74"/>
      <c r="N6" s="75">
        <f>O6*0.9</f>
        <v>0</v>
      </c>
      <c r="O6" s="76"/>
      <c r="P6" s="75">
        <f>Q6*0.9</f>
        <v>0</v>
      </c>
      <c r="Q6" s="76"/>
      <c r="R6" s="75">
        <f>S6*0.9</f>
        <v>0</v>
      </c>
      <c r="S6" s="84"/>
      <c r="T6" s="75">
        <f>U6*0.9</f>
        <v>0</v>
      </c>
      <c r="U6" s="76"/>
      <c r="V6" s="75">
        <f>W6*0.9</f>
        <v>129.7863</v>
      </c>
      <c r="W6" s="84">
        <v>144.207</v>
      </c>
      <c r="X6" s="75">
        <f>Y6*0.9</f>
        <v>129.7863</v>
      </c>
      <c r="Y6" s="84">
        <v>144.207</v>
      </c>
      <c r="Z6" s="75">
        <f>AA6*0.9</f>
        <v>0</v>
      </c>
      <c r="AA6" s="76"/>
      <c r="AB6" s="75">
        <f>AC6*0.9</f>
        <v>0</v>
      </c>
      <c r="AC6" s="76"/>
      <c r="AD6" s="75">
        <f>AE6*0.9</f>
        <v>0</v>
      </c>
      <c r="AE6" s="112"/>
      <c r="AF6" s="75">
        <v>0</v>
      </c>
      <c r="AG6" s="112"/>
      <c r="AH6" s="75">
        <v>0</v>
      </c>
      <c r="AI6" s="112"/>
      <c r="AJ6" s="75">
        <v>0</v>
      </c>
      <c r="AK6" s="112"/>
      <c r="AL6" s="116">
        <v>157.95</v>
      </c>
      <c r="AM6" s="4">
        <v>195</v>
      </c>
      <c r="AN6" s="116"/>
      <c r="AO6" s="4">
        <v>0</v>
      </c>
      <c r="AP6" s="116"/>
      <c r="AQ6" s="4">
        <v>0</v>
      </c>
      <c r="AR6" s="112"/>
      <c r="AS6" s="4"/>
      <c r="AT6" s="4"/>
      <c r="AU6" s="116">
        <v>56.472255</v>
      </c>
      <c r="AV6" s="4"/>
      <c r="AW6" s="112"/>
      <c r="AX6" s="4"/>
      <c r="AY6" s="112"/>
      <c r="AZ6" s="4"/>
      <c r="BA6" s="112"/>
      <c r="BB6" s="112">
        <v>62.75</v>
      </c>
      <c r="BC6" s="4"/>
      <c r="BD6" s="112"/>
      <c r="BE6" s="4"/>
      <c r="BF6" s="112"/>
      <c r="BG6" s="4"/>
      <c r="BH6" s="112"/>
      <c r="BM6" s="142">
        <f>AE6*0.9</f>
        <v>0</v>
      </c>
      <c r="BN6" s="143">
        <f>BM6*0.9</f>
        <v>0</v>
      </c>
      <c r="BO6" s="144">
        <f>AG6*0.9</f>
        <v>0</v>
      </c>
      <c r="BP6" s="144">
        <f>BO6*0.9</f>
        <v>0</v>
      </c>
      <c r="BQ6" s="144">
        <f>AI6*0.9</f>
        <v>0</v>
      </c>
      <c r="BR6" s="144">
        <f>BQ6*0.9</f>
        <v>0</v>
      </c>
      <c r="BS6" s="144">
        <f>BT6*0.9</f>
        <v>0</v>
      </c>
      <c r="BT6" s="142">
        <f t="shared" ref="BT6:BU8" si="0">AK6*0.9</f>
        <v>0</v>
      </c>
      <c r="BU6" s="8">
        <f t="shared" si="0"/>
        <v>142.155</v>
      </c>
      <c r="BV6" s="8">
        <f>BU6*0.9</f>
        <v>127.9395</v>
      </c>
      <c r="BW6" s="8">
        <f>AN6*0.9</f>
        <v>0</v>
      </c>
      <c r="BX6" s="149">
        <f>BW6*0.9</f>
        <v>0</v>
      </c>
      <c r="BY6" s="8">
        <f>AP6*0.9</f>
        <v>0</v>
      </c>
      <c r="BZ6" s="8">
        <f>BY6*0.9</f>
        <v>0</v>
      </c>
      <c r="CA6" s="8">
        <f>CB6*0.9</f>
        <v>0</v>
      </c>
      <c r="CB6" s="8">
        <f>AR6*0.9</f>
        <v>0</v>
      </c>
      <c r="CC6" s="142">
        <f>AU6*0.9</f>
        <v>50.8250295</v>
      </c>
      <c r="CD6" s="151">
        <f>CC6*0.9*0.9</f>
        <v>41.168273895</v>
      </c>
      <c r="CE6" s="151">
        <f>AW6*0.9</f>
        <v>0</v>
      </c>
      <c r="CF6" s="151">
        <f>CE6*0.9*0.9</f>
        <v>0</v>
      </c>
      <c r="CG6" s="151">
        <f>AY6*0.9</f>
        <v>0</v>
      </c>
      <c r="CH6" s="151">
        <f>CG6*0.9*0.9</f>
        <v>0</v>
      </c>
      <c r="CI6" s="151">
        <f>CJ6*0.9*0.9</f>
        <v>0</v>
      </c>
      <c r="CJ6" s="152">
        <f>BA6*0.9</f>
        <v>0</v>
      </c>
      <c r="CK6" s="159">
        <f>CD6-CD6*10/100</f>
        <v>37.0514465055</v>
      </c>
      <c r="CL6" s="159">
        <f>CF6-CF6*10/100</f>
        <v>0</v>
      </c>
      <c r="CM6" s="159">
        <f t="shared" ref="CM6:CN8" si="1">CH6-CH6*10/100</f>
        <v>0</v>
      </c>
      <c r="CN6" s="159">
        <f t="shared" si="1"/>
        <v>0</v>
      </c>
      <c r="CO6" s="160">
        <f>BB6*0.9</f>
        <v>56.475</v>
      </c>
      <c r="CP6" s="161">
        <f>CO6*0.9*0.9</f>
        <v>45.74475</v>
      </c>
      <c r="CQ6" s="160">
        <f>BD6*0.9</f>
        <v>0</v>
      </c>
      <c r="CR6" s="161">
        <f>CQ6*0.9*0.9</f>
        <v>0</v>
      </c>
      <c r="CS6" s="160">
        <f>BF6*0.9</f>
        <v>0</v>
      </c>
      <c r="CT6" s="161">
        <f>CS6*0.9*0.9</f>
        <v>0</v>
      </c>
      <c r="CU6" s="167">
        <f>CV6*0.9*0.9</f>
        <v>0</v>
      </c>
      <c r="CV6" s="168">
        <f>BH6*0.9</f>
        <v>0</v>
      </c>
      <c r="CW6" s="152">
        <v>56.475</v>
      </c>
      <c r="CX6" s="151">
        <f>CW6*0.9*0.9</f>
        <v>45.74475</v>
      </c>
      <c r="CY6" s="138">
        <v>0</v>
      </c>
      <c r="CZ6" s="138">
        <f>CY6*0.9*0.9</f>
        <v>0</v>
      </c>
      <c r="DA6" s="138">
        <v>0</v>
      </c>
      <c r="DB6" s="138">
        <f>DA6*0.9*0.9</f>
        <v>0</v>
      </c>
      <c r="DC6" s="138">
        <f>DD6*0.9*0.9</f>
        <v>0</v>
      </c>
      <c r="DD6" s="169">
        <v>0</v>
      </c>
      <c r="DF6" s="159">
        <f>CX6-CX6*10/100</f>
        <v>41.170275</v>
      </c>
      <c r="DG6" s="159">
        <f>DF6*0.9</f>
        <v>37.0532475</v>
      </c>
      <c r="DH6" s="159">
        <f>CZ6-CZ6*10/100</f>
        <v>0</v>
      </c>
      <c r="DI6" s="159">
        <f>DH6*0.9</f>
        <v>0</v>
      </c>
      <c r="DJ6" s="159">
        <f>DB6-DB6*10/100</f>
        <v>0</v>
      </c>
      <c r="DK6" s="159">
        <f>DJ6*0.9</f>
        <v>0</v>
      </c>
      <c r="DL6" s="159">
        <f>DM6*0.9</f>
        <v>0</v>
      </c>
      <c r="DM6" s="159">
        <f>DC6-DC6*10/100</f>
        <v>0</v>
      </c>
      <c r="DP6" s="152"/>
      <c r="DQ6" s="146">
        <f>50.82*0.9</f>
        <v>45.738</v>
      </c>
      <c r="DR6" s="146"/>
      <c r="DS6" s="146">
        <f>DR6*0.7*1.05*0.9</f>
        <v>0</v>
      </c>
      <c r="DT6" s="146"/>
      <c r="DU6" s="146">
        <f>DT6*0.7*1.05*0.9</f>
        <v>0</v>
      </c>
      <c r="DV6" s="192"/>
      <c r="DW6" s="146">
        <f>DV6*0.7*1.05</f>
        <v>0</v>
      </c>
      <c r="DX6" s="159">
        <f>DQ6-DQ6*10/100</f>
        <v>41.1642</v>
      </c>
      <c r="DY6" s="159">
        <f>DX6*0.9</f>
        <v>37.04778</v>
      </c>
      <c r="DZ6" s="159">
        <f>DS6-DS6*10/100</f>
        <v>0</v>
      </c>
      <c r="EA6" s="159">
        <f>DZ6*0.9</f>
        <v>0</v>
      </c>
      <c r="EB6" s="159">
        <f>DU6-DU6*10/100</f>
        <v>0</v>
      </c>
      <c r="EC6" s="159">
        <f>EB6*0.9</f>
        <v>0</v>
      </c>
      <c r="ED6" s="159">
        <f>EE6*0.9</f>
        <v>0</v>
      </c>
      <c r="EE6" s="159">
        <f>DW6-DW6*10/100</f>
        <v>0</v>
      </c>
      <c r="EF6" s="146"/>
      <c r="EG6" s="202">
        <f>DQ6+EF6</f>
        <v>45.738</v>
      </c>
      <c r="EH6" s="202">
        <f>DS6+EF6</f>
        <v>0</v>
      </c>
      <c r="EI6" s="202">
        <f>DU6+EF6</f>
        <v>0</v>
      </c>
      <c r="EJ6" s="202">
        <f>DW6+EF6</f>
        <v>0</v>
      </c>
      <c r="EK6" s="159">
        <f>EG6-EG6*10/100</f>
        <v>41.1642</v>
      </c>
      <c r="EL6" s="159">
        <f>EK6*0.9</f>
        <v>37.04778</v>
      </c>
      <c r="EM6" s="159">
        <f>EH6-EH6*10/100</f>
        <v>0</v>
      </c>
      <c r="EN6" s="159">
        <f>EM6*0.9</f>
        <v>0</v>
      </c>
      <c r="EO6" s="159">
        <f>EI6-EI6*10/100</f>
        <v>0</v>
      </c>
      <c r="EP6" s="159">
        <f>EO6*0.9</f>
        <v>0</v>
      </c>
      <c r="EQ6" s="159">
        <f>ER6*0.9</f>
        <v>0</v>
      </c>
      <c r="ER6" s="159">
        <f>EJ6-EJ6*10/100</f>
        <v>0</v>
      </c>
      <c r="ET6" s="202">
        <v>0</v>
      </c>
      <c r="EU6" s="202">
        <v>0</v>
      </c>
      <c r="EV6" s="202">
        <v>0</v>
      </c>
      <c r="EW6" s="202">
        <v>0</v>
      </c>
      <c r="EX6" s="212">
        <v>401.86</v>
      </c>
      <c r="EY6" s="212">
        <f t="shared" ref="EY6:FA8" si="2">EU6+(EU6*5/100)</f>
        <v>0</v>
      </c>
      <c r="EZ6" s="212">
        <f t="shared" si="2"/>
        <v>0</v>
      </c>
      <c r="FA6" s="212">
        <f t="shared" si="2"/>
        <v>0</v>
      </c>
      <c r="FB6" s="213">
        <f t="shared" ref="FB6:FE8" si="3">EX6-(EX6*30/100)</f>
        <v>281.302</v>
      </c>
      <c r="FC6" s="213">
        <f t="shared" si="3"/>
        <v>0</v>
      </c>
      <c r="FD6" s="213">
        <f t="shared" si="3"/>
        <v>0</v>
      </c>
      <c r="FE6" s="213">
        <f t="shared" si="3"/>
        <v>0</v>
      </c>
      <c r="FF6" s="215">
        <v>281.302</v>
      </c>
      <c r="FG6" s="215">
        <f>FF6*0.9</f>
        <v>253.1718</v>
      </c>
      <c r="FH6" s="215">
        <v>0</v>
      </c>
      <c r="FI6" s="215">
        <f>FH6*0.9</f>
        <v>0</v>
      </c>
      <c r="FJ6" s="215">
        <v>0</v>
      </c>
      <c r="FK6" s="215">
        <f>FJ6*0.9</f>
        <v>0</v>
      </c>
      <c r="FL6" s="215">
        <f>FM6*0.9</f>
        <v>0</v>
      </c>
      <c r="FM6" s="221">
        <v>0</v>
      </c>
      <c r="FN6" s="222">
        <v>382.72</v>
      </c>
      <c r="FO6" s="223">
        <f>FN6*0.7*1.05</f>
        <v>281.2992</v>
      </c>
      <c r="FP6" s="223"/>
      <c r="FQ6" s="223">
        <f>FP6*0.7*1.05</f>
        <v>0</v>
      </c>
      <c r="FR6" s="223"/>
      <c r="FS6" s="223">
        <f>FR6*0.7*1.05</f>
        <v>0</v>
      </c>
      <c r="FT6" s="223"/>
      <c r="FU6" s="223">
        <f>FT6*0.7*1.05</f>
        <v>0</v>
      </c>
      <c r="FV6" s="235">
        <v>281.2992</v>
      </c>
      <c r="FW6" s="236">
        <f>FV6*0.9</f>
        <v>253.16928</v>
      </c>
      <c r="FX6" s="236">
        <f>FY6*0.9</f>
        <v>0</v>
      </c>
      <c r="FY6" s="236">
        <v>0</v>
      </c>
      <c r="FZ6" s="236">
        <f>GA6*0.9</f>
        <v>0</v>
      </c>
      <c r="GA6" s="236">
        <v>0</v>
      </c>
      <c r="GB6" s="236">
        <f>GC6*0.9</f>
        <v>0</v>
      </c>
      <c r="GC6" s="239">
        <v>0</v>
      </c>
      <c r="GD6" s="235">
        <v>253.17</v>
      </c>
      <c r="GE6" s="236">
        <f>GD6*0.9</f>
        <v>227.853</v>
      </c>
      <c r="GF6" s="236">
        <f>GG6*0.9</f>
        <v>0</v>
      </c>
      <c r="GG6" s="239">
        <v>0</v>
      </c>
      <c r="GH6" s="236">
        <f>GI6*0.9</f>
        <v>0</v>
      </c>
      <c r="GI6" s="239">
        <v>0</v>
      </c>
      <c r="GJ6" s="236">
        <f>GK6*0.9</f>
        <v>0</v>
      </c>
      <c r="GK6" s="239">
        <v>0</v>
      </c>
    </row>
    <row r="7" customHeight="1" spans="1:193">
      <c r="A7" s="32"/>
      <c r="B7" s="33" t="s">
        <v>339</v>
      </c>
      <c r="C7" s="34" t="s">
        <v>346</v>
      </c>
      <c r="D7" s="34"/>
      <c r="E7" s="34" t="s">
        <v>341</v>
      </c>
      <c r="F7" s="34" t="s">
        <v>347</v>
      </c>
      <c r="G7" s="34" t="s">
        <v>348</v>
      </c>
      <c r="H7" s="34" t="s">
        <v>349</v>
      </c>
      <c r="I7" s="61" t="s">
        <v>345</v>
      </c>
      <c r="J7" s="73"/>
      <c r="K7" s="74"/>
      <c r="L7" s="74"/>
      <c r="M7" s="74"/>
      <c r="N7" s="75">
        <f>O7*0.9</f>
        <v>0</v>
      </c>
      <c r="O7" s="76"/>
      <c r="P7" s="75">
        <f>Q7*0.9</f>
        <v>0</v>
      </c>
      <c r="Q7" s="76"/>
      <c r="R7" s="75">
        <f>S7*0.9</f>
        <v>0</v>
      </c>
      <c r="S7" s="84"/>
      <c r="T7" s="75">
        <f>U7*0.9</f>
        <v>0</v>
      </c>
      <c r="U7" s="76"/>
      <c r="V7" s="75">
        <f>W7*0.9</f>
        <v>112.4802</v>
      </c>
      <c r="W7" s="84">
        <v>124.978</v>
      </c>
      <c r="X7" s="75">
        <f>Y7*0.9</f>
        <v>112.4802</v>
      </c>
      <c r="Y7" s="84">
        <v>124.978</v>
      </c>
      <c r="Z7" s="75">
        <f>AA7*0.9</f>
        <v>0</v>
      </c>
      <c r="AA7" s="76"/>
      <c r="AB7" s="75">
        <f>AC7*0.9</f>
        <v>0</v>
      </c>
      <c r="AC7" s="76"/>
      <c r="AD7" s="75">
        <f>AE7*0.9</f>
        <v>152.21115</v>
      </c>
      <c r="AE7" s="112">
        <v>169.1235</v>
      </c>
      <c r="AF7" s="75">
        <v>0</v>
      </c>
      <c r="AG7" s="112"/>
      <c r="AH7" s="75">
        <v>0</v>
      </c>
      <c r="AI7" s="112"/>
      <c r="AJ7" s="75">
        <v>0</v>
      </c>
      <c r="AK7" s="112"/>
      <c r="AL7" s="116">
        <v>136.89</v>
      </c>
      <c r="AM7" s="4">
        <v>169</v>
      </c>
      <c r="AN7" s="116"/>
      <c r="AO7" s="4">
        <v>0</v>
      </c>
      <c r="AP7" s="116"/>
      <c r="AQ7" s="4">
        <v>0</v>
      </c>
      <c r="AR7" s="112"/>
      <c r="AS7" s="4"/>
      <c r="AT7" s="4"/>
      <c r="AU7" s="116">
        <v>48.944385</v>
      </c>
      <c r="AV7" s="4"/>
      <c r="AW7" s="112"/>
      <c r="AX7" s="4"/>
      <c r="AY7" s="112"/>
      <c r="AZ7" s="4"/>
      <c r="BA7" s="112"/>
      <c r="BB7" s="112">
        <v>54.38</v>
      </c>
      <c r="BC7" s="4"/>
      <c r="BD7" s="112"/>
      <c r="BE7" s="4"/>
      <c r="BF7" s="112"/>
      <c r="BG7" s="4"/>
      <c r="BH7" s="112"/>
      <c r="BM7" s="142">
        <f>AE7*0.9</f>
        <v>152.21115</v>
      </c>
      <c r="BN7" s="143">
        <f>BM7*0.9</f>
        <v>136.990035</v>
      </c>
      <c r="BO7" s="144">
        <f>AG7*0.9</f>
        <v>0</v>
      </c>
      <c r="BP7" s="144">
        <f>BO7*0.9</f>
        <v>0</v>
      </c>
      <c r="BQ7" s="144">
        <f>AI7*0.9</f>
        <v>0</v>
      </c>
      <c r="BR7" s="144">
        <f>BQ7*0.9</f>
        <v>0</v>
      </c>
      <c r="BS7" s="144">
        <f>BT7*0.9</f>
        <v>0</v>
      </c>
      <c r="BT7" s="142">
        <f t="shared" si="0"/>
        <v>0</v>
      </c>
      <c r="BU7" s="8">
        <f t="shared" si="0"/>
        <v>123.201</v>
      </c>
      <c r="BV7" s="8">
        <f>BU7*0.9</f>
        <v>110.8809</v>
      </c>
      <c r="BW7" s="8">
        <f>AN7*0.9</f>
        <v>0</v>
      </c>
      <c r="BX7" s="149">
        <f>BW7*0.9</f>
        <v>0</v>
      </c>
      <c r="BY7" s="8">
        <f>AP7*0.9</f>
        <v>0</v>
      </c>
      <c r="BZ7" s="8">
        <f>BY7*0.9</f>
        <v>0</v>
      </c>
      <c r="CA7" s="8">
        <f>CB7*0.9</f>
        <v>0</v>
      </c>
      <c r="CB7" s="8">
        <f>AR7*0.9</f>
        <v>0</v>
      </c>
      <c r="CC7" s="142">
        <f>AU7*0.9</f>
        <v>44.0499465</v>
      </c>
      <c r="CD7" s="151">
        <f>CC7*0.9*0.9</f>
        <v>35.680456665</v>
      </c>
      <c r="CE7" s="151">
        <f>AW7*0.9</f>
        <v>0</v>
      </c>
      <c r="CF7" s="151">
        <f>CE7*0.9*0.9</f>
        <v>0</v>
      </c>
      <c r="CG7" s="151">
        <f>AY7*0.9</f>
        <v>0</v>
      </c>
      <c r="CH7" s="151">
        <f>CG7*0.9*0.9</f>
        <v>0</v>
      </c>
      <c r="CI7" s="151">
        <f>CJ7*0.9*0.9</f>
        <v>0</v>
      </c>
      <c r="CJ7" s="152">
        <f>BA7*0.9</f>
        <v>0</v>
      </c>
      <c r="CK7" s="159">
        <f>CD7-CD7*10/100</f>
        <v>32.1124109985</v>
      </c>
      <c r="CL7" s="159">
        <f>CF7-CF7*10/100</f>
        <v>0</v>
      </c>
      <c r="CM7" s="159">
        <f t="shared" si="1"/>
        <v>0</v>
      </c>
      <c r="CN7" s="159">
        <f t="shared" si="1"/>
        <v>0</v>
      </c>
      <c r="CO7" s="160">
        <f>BB7*0.9</f>
        <v>48.942</v>
      </c>
      <c r="CP7" s="161">
        <f>CO7*0.9*0.9</f>
        <v>39.64302</v>
      </c>
      <c r="CQ7" s="160">
        <f>BD7*0.9</f>
        <v>0</v>
      </c>
      <c r="CR7" s="161">
        <f>CQ7*0.9*0.9</f>
        <v>0</v>
      </c>
      <c r="CS7" s="160">
        <f>BF7*0.9</f>
        <v>0</v>
      </c>
      <c r="CT7" s="161">
        <f>CS7*0.9*0.9</f>
        <v>0</v>
      </c>
      <c r="CU7" s="167">
        <f>CV7*0.9*0.9</f>
        <v>0</v>
      </c>
      <c r="CV7" s="168">
        <f>BH7*0.9</f>
        <v>0</v>
      </c>
      <c r="CW7" s="152">
        <v>48.942</v>
      </c>
      <c r="CX7" s="151">
        <f>CW7*0.9*0.9</f>
        <v>39.64302</v>
      </c>
      <c r="CY7" s="138">
        <v>0</v>
      </c>
      <c r="CZ7" s="138">
        <f>CY7*0.9*0.9</f>
        <v>0</v>
      </c>
      <c r="DA7" s="138">
        <v>0</v>
      </c>
      <c r="DB7" s="138">
        <f>DA7*0.9*0.9</f>
        <v>0</v>
      </c>
      <c r="DC7" s="138">
        <f>DD7*0.9*0.9</f>
        <v>0</v>
      </c>
      <c r="DD7" s="169">
        <v>0</v>
      </c>
      <c r="DF7" s="159">
        <f>CX7-CX7*10/100</f>
        <v>35.678718</v>
      </c>
      <c r="DG7" s="159">
        <f>DF7*0.9</f>
        <v>32.1108462</v>
      </c>
      <c r="DH7" s="159">
        <f>CZ7-CZ7*10/100</f>
        <v>0</v>
      </c>
      <c r="DI7" s="159">
        <f>DH7*0.9</f>
        <v>0</v>
      </c>
      <c r="DJ7" s="159">
        <f>DB7-DB7*10/100</f>
        <v>0</v>
      </c>
      <c r="DK7" s="159">
        <f>DJ7*0.9</f>
        <v>0</v>
      </c>
      <c r="DL7" s="159">
        <f>DM7*0.9</f>
        <v>0</v>
      </c>
      <c r="DM7" s="159">
        <f>DC7-DC7*10/100</f>
        <v>0</v>
      </c>
      <c r="DP7" s="152"/>
      <c r="DQ7" s="146">
        <f>44.04*0.9</f>
        <v>39.636</v>
      </c>
      <c r="DR7" s="146"/>
      <c r="DS7" s="146">
        <f>DR7*0.7*1.05</f>
        <v>0</v>
      </c>
      <c r="DT7" s="146"/>
      <c r="DU7" s="146">
        <f>DT7*0.7*1.05*0.9</f>
        <v>0</v>
      </c>
      <c r="DV7" s="192"/>
      <c r="DW7" s="146">
        <f>DV7*0.7*1.05</f>
        <v>0</v>
      </c>
      <c r="DX7" s="159">
        <f>DQ7-DQ7*10/100</f>
        <v>35.6724</v>
      </c>
      <c r="DY7" s="159">
        <f>DX7*0.9</f>
        <v>32.10516</v>
      </c>
      <c r="DZ7" s="159">
        <f>DS7-DS7*10/100</f>
        <v>0</v>
      </c>
      <c r="EA7" s="159">
        <f>DZ7*0.9</f>
        <v>0</v>
      </c>
      <c r="EB7" s="159">
        <f>DU7-DU7*10/100</f>
        <v>0</v>
      </c>
      <c r="EC7" s="159">
        <f>EB7*0.9</f>
        <v>0</v>
      </c>
      <c r="ED7" s="159">
        <f>EE7*0.9</f>
        <v>0</v>
      </c>
      <c r="EE7" s="159">
        <f>DW7-DW7*10/100</f>
        <v>0</v>
      </c>
      <c r="EF7" s="146"/>
      <c r="EG7" s="202">
        <f>DQ7+EF7</f>
        <v>39.636</v>
      </c>
      <c r="EH7" s="202">
        <f>DS7+EF7</f>
        <v>0</v>
      </c>
      <c r="EI7" s="202">
        <f>DU7+EF7</f>
        <v>0</v>
      </c>
      <c r="EJ7" s="202">
        <f>DW7+EF7</f>
        <v>0</v>
      </c>
      <c r="EK7" s="159">
        <f>EG7-EG7*10/100</f>
        <v>35.6724</v>
      </c>
      <c r="EL7" s="159">
        <f>EK7*0.9</f>
        <v>32.10516</v>
      </c>
      <c r="EM7" s="159">
        <f>EH7-EH7*10/100</f>
        <v>0</v>
      </c>
      <c r="EN7" s="159">
        <f>EM7*0.9</f>
        <v>0</v>
      </c>
      <c r="EO7" s="159">
        <f>EI7-EI7*10/100</f>
        <v>0</v>
      </c>
      <c r="EP7" s="159">
        <f>EO7*0.9</f>
        <v>0</v>
      </c>
      <c r="EQ7" s="159">
        <f>ER7*0.9</f>
        <v>0</v>
      </c>
      <c r="ER7" s="159">
        <f>EJ7-EJ7*10/100</f>
        <v>0</v>
      </c>
      <c r="ET7" s="202">
        <v>0</v>
      </c>
      <c r="EU7" s="202">
        <v>0</v>
      </c>
      <c r="EV7" s="202">
        <v>0</v>
      </c>
      <c r="EW7" s="202">
        <v>0</v>
      </c>
      <c r="EX7" s="212">
        <v>340.7</v>
      </c>
      <c r="EY7" s="212">
        <f t="shared" si="2"/>
        <v>0</v>
      </c>
      <c r="EZ7" s="212">
        <f t="shared" si="2"/>
        <v>0</v>
      </c>
      <c r="FA7" s="212">
        <f t="shared" si="2"/>
        <v>0</v>
      </c>
      <c r="FB7" s="213">
        <f t="shared" si="3"/>
        <v>238.49</v>
      </c>
      <c r="FC7" s="213">
        <f t="shared" si="3"/>
        <v>0</v>
      </c>
      <c r="FD7" s="213">
        <f t="shared" si="3"/>
        <v>0</v>
      </c>
      <c r="FE7" s="213">
        <f t="shared" si="3"/>
        <v>0</v>
      </c>
      <c r="FF7" s="215">
        <v>238.49</v>
      </c>
      <c r="FG7" s="215">
        <f>FF7*0.9</f>
        <v>214.641</v>
      </c>
      <c r="FH7" s="215">
        <v>0</v>
      </c>
      <c r="FI7" s="215">
        <f>FH7*0.9</f>
        <v>0</v>
      </c>
      <c r="FJ7" s="215">
        <v>0</v>
      </c>
      <c r="FK7" s="215">
        <f>FJ7*0.9</f>
        <v>0</v>
      </c>
      <c r="FL7" s="215">
        <f>FM7*0.9</f>
        <v>0</v>
      </c>
      <c r="FM7" s="221">
        <v>0</v>
      </c>
      <c r="FN7" s="222">
        <v>324.48</v>
      </c>
      <c r="FO7" s="223">
        <f>FN7*0.7*1.05</f>
        <v>238.4928</v>
      </c>
      <c r="FP7" s="223"/>
      <c r="FQ7" s="223">
        <f>FP7*0.7*1.05</f>
        <v>0</v>
      </c>
      <c r="FR7" s="223"/>
      <c r="FS7" s="223">
        <f>FR7*0.7*1.05</f>
        <v>0</v>
      </c>
      <c r="FT7" s="223"/>
      <c r="FU7" s="223">
        <f>FT7*0.7*1.05</f>
        <v>0</v>
      </c>
      <c r="FV7" s="235">
        <v>238.4928</v>
      </c>
      <c r="FW7" s="236">
        <f>FV7*0.9</f>
        <v>214.64352</v>
      </c>
      <c r="FX7" s="236">
        <f>FY7*0.9</f>
        <v>0</v>
      </c>
      <c r="FY7" s="236">
        <v>0</v>
      </c>
      <c r="FZ7" s="236">
        <f>GA7*0.9</f>
        <v>0</v>
      </c>
      <c r="GA7" s="236">
        <v>0</v>
      </c>
      <c r="GB7" s="236">
        <f>GC7*0.9</f>
        <v>0</v>
      </c>
      <c r="GC7" s="239">
        <v>0</v>
      </c>
      <c r="GD7" s="235">
        <v>214.64</v>
      </c>
      <c r="GE7" s="236">
        <f>GD7*0.9</f>
        <v>193.176</v>
      </c>
      <c r="GF7" s="236">
        <f>GG7*0.9</f>
        <v>0</v>
      </c>
      <c r="GG7" s="239">
        <v>0</v>
      </c>
      <c r="GH7" s="236">
        <f>GI7*0.9</f>
        <v>0</v>
      </c>
      <c r="GI7" s="239">
        <v>0</v>
      </c>
      <c r="GJ7" s="236">
        <f>GK7*0.9</f>
        <v>0</v>
      </c>
      <c r="GK7" s="239">
        <v>0</v>
      </c>
    </row>
    <row r="8" customHeight="1" spans="1:193">
      <c r="A8" s="32"/>
      <c r="B8" s="33" t="s">
        <v>339</v>
      </c>
      <c r="C8" s="34" t="s">
        <v>350</v>
      </c>
      <c r="D8" s="34"/>
      <c r="E8" s="34" t="s">
        <v>341</v>
      </c>
      <c r="F8" s="34" t="s">
        <v>351</v>
      </c>
      <c r="G8" s="35" t="s">
        <v>352</v>
      </c>
      <c r="H8" s="34"/>
      <c r="I8" s="61"/>
      <c r="J8" s="77">
        <v>68.88</v>
      </c>
      <c r="K8" s="74"/>
      <c r="L8" s="74"/>
      <c r="M8" s="74"/>
      <c r="N8" s="75">
        <f>O8*0.9</f>
        <v>0</v>
      </c>
      <c r="O8" s="76"/>
      <c r="P8" s="75">
        <f>Q8*0.9</f>
        <v>0</v>
      </c>
      <c r="Q8" s="76"/>
      <c r="R8" s="75">
        <f>S8*0.9</f>
        <v>0</v>
      </c>
      <c r="S8" s="84"/>
      <c r="T8" s="75">
        <f>U8*0.9</f>
        <v>0</v>
      </c>
      <c r="U8" s="76"/>
      <c r="V8" s="75">
        <f>W8*0.9</f>
        <v>244.9251</v>
      </c>
      <c r="W8" s="101">
        <v>272.139</v>
      </c>
      <c r="X8" s="75">
        <f>Y8*0.9</f>
        <v>244.9251</v>
      </c>
      <c r="Y8" s="101">
        <v>272.139</v>
      </c>
      <c r="Z8" s="75">
        <f>AA8*0.9</f>
        <v>0</v>
      </c>
      <c r="AA8" s="106"/>
      <c r="AB8" s="75">
        <f>AC8*0.9</f>
        <v>0</v>
      </c>
      <c r="AC8" s="106"/>
      <c r="AD8" s="75">
        <f>AE8*0.9</f>
        <v>0</v>
      </c>
      <c r="AE8" s="113"/>
      <c r="AF8" s="75">
        <v>0</v>
      </c>
      <c r="AG8" s="113"/>
      <c r="AH8" s="75">
        <v>0</v>
      </c>
      <c r="AI8" s="113"/>
      <c r="AJ8" s="75">
        <v>0</v>
      </c>
      <c r="AK8" s="113"/>
      <c r="AL8" s="116"/>
      <c r="AM8" s="4">
        <v>0</v>
      </c>
      <c r="AN8" s="116"/>
      <c r="AO8" s="4">
        <v>0</v>
      </c>
      <c r="AP8" s="116"/>
      <c r="AQ8" s="4">
        <v>0</v>
      </c>
      <c r="AR8" s="112"/>
      <c r="AS8" s="4"/>
      <c r="AT8" s="4"/>
      <c r="AU8" s="112"/>
      <c r="AV8" s="4"/>
      <c r="AW8" s="112"/>
      <c r="AX8" s="4"/>
      <c r="AY8" s="112"/>
      <c r="AZ8" s="4"/>
      <c r="BA8" s="112"/>
      <c r="BB8" s="112"/>
      <c r="BC8" s="4"/>
      <c r="BD8" s="112"/>
      <c r="BE8" s="4"/>
      <c r="BF8" s="112"/>
      <c r="BG8" s="4"/>
      <c r="BH8" s="112"/>
      <c r="BM8" s="142">
        <f>AE8*0.9</f>
        <v>0</v>
      </c>
      <c r="BN8" s="143">
        <f>BM8*0.9</f>
        <v>0</v>
      </c>
      <c r="BO8" s="144">
        <f>AG8*0.9</f>
        <v>0</v>
      </c>
      <c r="BP8" s="144">
        <f>BO8*0.9</f>
        <v>0</v>
      </c>
      <c r="BQ8" s="144">
        <f>AI8*0.9</f>
        <v>0</v>
      </c>
      <c r="BR8" s="144">
        <f>BQ8*0.9</f>
        <v>0</v>
      </c>
      <c r="BS8" s="144">
        <f>BT8*0.9</f>
        <v>0</v>
      </c>
      <c r="BT8" s="142">
        <f t="shared" si="0"/>
        <v>0</v>
      </c>
      <c r="BU8" s="8">
        <f t="shared" si="0"/>
        <v>0</v>
      </c>
      <c r="BV8" s="8">
        <f>BU8*0.9</f>
        <v>0</v>
      </c>
      <c r="BW8" s="8">
        <f>AN8*0.9</f>
        <v>0</v>
      </c>
      <c r="BX8" s="149">
        <f>BW8*0.9</f>
        <v>0</v>
      </c>
      <c r="BY8" s="8">
        <f>AP8*0.9</f>
        <v>0</v>
      </c>
      <c r="BZ8" s="8">
        <f>BY8*0.9</f>
        <v>0</v>
      </c>
      <c r="CA8" s="8">
        <f>CB8*0.9</f>
        <v>0</v>
      </c>
      <c r="CB8" s="8">
        <f>AR8*0.9</f>
        <v>0</v>
      </c>
      <c r="CC8" s="142">
        <f>AU8*0.9</f>
        <v>0</v>
      </c>
      <c r="CD8" s="151">
        <f>CC8*0.9*0.9</f>
        <v>0</v>
      </c>
      <c r="CE8" s="151">
        <f>AW8*0.9</f>
        <v>0</v>
      </c>
      <c r="CF8" s="151">
        <f>CE8*0.9*0.9</f>
        <v>0</v>
      </c>
      <c r="CG8" s="151">
        <f>AY8*0.9</f>
        <v>0</v>
      </c>
      <c r="CH8" s="151">
        <f>CG8*0.9*0.9</f>
        <v>0</v>
      </c>
      <c r="CI8" s="151">
        <f>CJ8*0.9*0.9</f>
        <v>0</v>
      </c>
      <c r="CJ8" s="152">
        <f>BA8*0.9</f>
        <v>0</v>
      </c>
      <c r="CK8" s="159">
        <f>CD8-CD8*10/100</f>
        <v>0</v>
      </c>
      <c r="CL8" s="159">
        <f>CF8-CF8*10/100</f>
        <v>0</v>
      </c>
      <c r="CM8" s="159">
        <f t="shared" si="1"/>
        <v>0</v>
      </c>
      <c r="CN8" s="159">
        <f t="shared" si="1"/>
        <v>0</v>
      </c>
      <c r="CO8" s="160">
        <f>BB8*0.9</f>
        <v>0</v>
      </c>
      <c r="CP8" s="161">
        <f>CO8*0.9*0.9</f>
        <v>0</v>
      </c>
      <c r="CQ8" s="160">
        <f>BD8*0.9</f>
        <v>0</v>
      </c>
      <c r="CR8" s="161">
        <f>CQ8*0.9*0.9</f>
        <v>0</v>
      </c>
      <c r="CS8" s="160">
        <f>BF8*0.9</f>
        <v>0</v>
      </c>
      <c r="CT8" s="161">
        <f>CS8*0.9*0.9</f>
        <v>0</v>
      </c>
      <c r="CU8" s="167">
        <f>CV8*0.9*0.9</f>
        <v>0</v>
      </c>
      <c r="CV8" s="168">
        <f>BH8*0.9</f>
        <v>0</v>
      </c>
      <c r="CW8" s="169">
        <v>0</v>
      </c>
      <c r="CX8" s="151">
        <f>CW8*0.9*0.9</f>
        <v>0</v>
      </c>
      <c r="CY8" s="138">
        <v>0</v>
      </c>
      <c r="CZ8" s="138">
        <f>CY8*0.9*0.9</f>
        <v>0</v>
      </c>
      <c r="DA8" s="138">
        <v>0</v>
      </c>
      <c r="DB8" s="138">
        <f>DA8*0.9*0.9</f>
        <v>0</v>
      </c>
      <c r="DC8" s="138">
        <f>DD8*0.9*0.9</f>
        <v>0</v>
      </c>
      <c r="DD8" s="169">
        <v>0</v>
      </c>
      <c r="DF8" s="159">
        <f>CX8-CX8*10/100</f>
        <v>0</v>
      </c>
      <c r="DG8" s="159">
        <f>DF8*0.9</f>
        <v>0</v>
      </c>
      <c r="DH8" s="159">
        <f>CZ8-CZ8*10/100</f>
        <v>0</v>
      </c>
      <c r="DI8" s="159">
        <f>DH8*0.9</f>
        <v>0</v>
      </c>
      <c r="DJ8" s="159">
        <f>DB8-DB8*10/100</f>
        <v>0</v>
      </c>
      <c r="DK8" s="159">
        <f>DJ8*0.9</f>
        <v>0</v>
      </c>
      <c r="DL8" s="159">
        <f>DM8*0.9</f>
        <v>0</v>
      </c>
      <c r="DM8" s="159">
        <f>DC8-DC8*10/100</f>
        <v>0</v>
      </c>
      <c r="DP8" s="169"/>
      <c r="DQ8" s="146">
        <f>DP8*0.7*1.05</f>
        <v>0</v>
      </c>
      <c r="DR8" s="146"/>
      <c r="DS8" s="146">
        <f>DR8*0.7*1.05</f>
        <v>0</v>
      </c>
      <c r="DT8" s="146"/>
      <c r="DU8" s="146">
        <f>DT8*0.7*1.05</f>
        <v>0</v>
      </c>
      <c r="DV8" s="192"/>
      <c r="DW8" s="146">
        <f>DV8*0.7*1.05</f>
        <v>0</v>
      </c>
      <c r="DX8" s="159">
        <f>DQ8-DQ8*10/100</f>
        <v>0</v>
      </c>
      <c r="DY8" s="159">
        <f>DX8*0.9</f>
        <v>0</v>
      </c>
      <c r="DZ8" s="159">
        <f>DS8-DS8*10/100</f>
        <v>0</v>
      </c>
      <c r="EA8" s="159">
        <f>DZ8*0.9</f>
        <v>0</v>
      </c>
      <c r="EB8" s="159">
        <f>DU8-DU8*10/100</f>
        <v>0</v>
      </c>
      <c r="EC8" s="159">
        <f>EB8*0.9</f>
        <v>0</v>
      </c>
      <c r="ED8" s="159">
        <f>EE8*0.9</f>
        <v>0</v>
      </c>
      <c r="EE8" s="159">
        <f>DW8-DW8*10/100</f>
        <v>0</v>
      </c>
      <c r="EF8" s="146"/>
      <c r="EG8" s="202">
        <f>DQ8+EF8</f>
        <v>0</v>
      </c>
      <c r="EH8" s="202">
        <f>DS8+EF8</f>
        <v>0</v>
      </c>
      <c r="EI8" s="202">
        <f>DU8+EF8</f>
        <v>0</v>
      </c>
      <c r="EJ8" s="202">
        <f>DW8+EF8</f>
        <v>0</v>
      </c>
      <c r="EK8" s="159">
        <f>EG8-EG8*10/100</f>
        <v>0</v>
      </c>
      <c r="EL8" s="159">
        <f>EK8*0.9</f>
        <v>0</v>
      </c>
      <c r="EM8" s="159">
        <f>EH8-EH8*10/100</f>
        <v>0</v>
      </c>
      <c r="EN8" s="159">
        <f>EM8*0.9</f>
        <v>0</v>
      </c>
      <c r="EO8" s="159">
        <f>EI8-EI8*10/100</f>
        <v>0</v>
      </c>
      <c r="EP8" s="159">
        <f>EO8*0.9</f>
        <v>0</v>
      </c>
      <c r="EQ8" s="159">
        <f>ER8*0.9</f>
        <v>0</v>
      </c>
      <c r="ER8" s="159">
        <f>EJ8-EJ8*10/100</f>
        <v>0</v>
      </c>
      <c r="ET8" s="202">
        <v>0</v>
      </c>
      <c r="EU8" s="202">
        <v>0</v>
      </c>
      <c r="EV8" s="202">
        <v>0</v>
      </c>
      <c r="EW8" s="202">
        <v>0</v>
      </c>
      <c r="EX8" s="212">
        <f>ET8+(ET8*5/100)</f>
        <v>0</v>
      </c>
      <c r="EY8" s="212">
        <f t="shared" si="2"/>
        <v>0</v>
      </c>
      <c r="EZ8" s="212">
        <f t="shared" si="2"/>
        <v>0</v>
      </c>
      <c r="FA8" s="212">
        <f t="shared" si="2"/>
        <v>0</v>
      </c>
      <c r="FB8" s="213">
        <f t="shared" si="3"/>
        <v>0</v>
      </c>
      <c r="FC8" s="213">
        <f t="shared" si="3"/>
        <v>0</v>
      </c>
      <c r="FD8" s="213">
        <f t="shared" si="3"/>
        <v>0</v>
      </c>
      <c r="FE8" s="213">
        <f t="shared" si="3"/>
        <v>0</v>
      </c>
      <c r="FF8" s="215">
        <v>0</v>
      </c>
      <c r="FG8" s="215">
        <f>FF8*0.9</f>
        <v>0</v>
      </c>
      <c r="FH8" s="215">
        <v>0</v>
      </c>
      <c r="FI8" s="215">
        <f>FH8*0.9</f>
        <v>0</v>
      </c>
      <c r="FJ8" s="215">
        <v>0</v>
      </c>
      <c r="FK8" s="215">
        <f>FJ8*0.9</f>
        <v>0</v>
      </c>
      <c r="FL8" s="215">
        <f>FM8*0.9</f>
        <v>0</v>
      </c>
      <c r="FM8" s="221">
        <v>0</v>
      </c>
      <c r="FN8" s="222">
        <v>624</v>
      </c>
      <c r="FO8" s="223">
        <f>FN8*0.7*1.05</f>
        <v>458.64</v>
      </c>
      <c r="FP8" s="223"/>
      <c r="FQ8" s="223">
        <f>FP8*0.7*1.05</f>
        <v>0</v>
      </c>
      <c r="FR8" s="223"/>
      <c r="FS8" s="223">
        <f>FR8*0.7*1.05</f>
        <v>0</v>
      </c>
      <c r="FT8" s="223"/>
      <c r="FU8" s="223">
        <f>FT8*0.7*1.05</f>
        <v>0</v>
      </c>
      <c r="FV8" s="235">
        <v>458.64</v>
      </c>
      <c r="FW8" s="236">
        <f>FV8*0.9</f>
        <v>412.776</v>
      </c>
      <c r="FX8" s="236">
        <f>FY8*0.9</f>
        <v>0</v>
      </c>
      <c r="FY8" s="236">
        <v>0</v>
      </c>
      <c r="FZ8" s="236">
        <f>GA8*0.9</f>
        <v>0</v>
      </c>
      <c r="GA8" s="236">
        <v>0</v>
      </c>
      <c r="GB8" s="236">
        <f>GC8*0.9</f>
        <v>0</v>
      </c>
      <c r="GC8" s="239">
        <v>0</v>
      </c>
      <c r="GD8" s="235">
        <v>412.78</v>
      </c>
      <c r="GE8" s="236">
        <f>GD8*0.9</f>
        <v>371.502</v>
      </c>
      <c r="GF8" s="236">
        <f>GG8*0.9</f>
        <v>0</v>
      </c>
      <c r="GG8" s="239">
        <v>0</v>
      </c>
      <c r="GH8" s="236">
        <f>GI8*0.9</f>
        <v>0</v>
      </c>
      <c r="GI8" s="239">
        <v>0</v>
      </c>
      <c r="GJ8" s="236">
        <f>GK8*0.9</f>
        <v>0</v>
      </c>
      <c r="GK8" s="239">
        <v>0</v>
      </c>
    </row>
    <row r="9" ht="23.25" customHeight="1" spans="1:193">
      <c r="A9" s="36" t="s">
        <v>353</v>
      </c>
      <c r="B9" s="37" t="s">
        <v>353</v>
      </c>
      <c r="C9" s="38"/>
      <c r="D9" s="38"/>
      <c r="E9" s="38"/>
      <c r="F9" s="38"/>
      <c r="G9" s="38"/>
      <c r="H9" s="38"/>
      <c r="I9" s="78"/>
      <c r="J9" s="79" t="s">
        <v>354</v>
      </c>
      <c r="K9" s="79" t="s">
        <v>355</v>
      </c>
      <c r="L9" s="79" t="s">
        <v>356</v>
      </c>
      <c r="M9" s="79" t="s">
        <v>357</v>
      </c>
      <c r="N9" s="80" t="s">
        <v>335</v>
      </c>
      <c r="O9" s="81" t="s">
        <v>335</v>
      </c>
      <c r="P9" s="81" t="s">
        <v>336</v>
      </c>
      <c r="Q9" s="81" t="s">
        <v>336</v>
      </c>
      <c r="R9" s="81" t="s">
        <v>337</v>
      </c>
      <c r="S9" s="81" t="s">
        <v>337</v>
      </c>
      <c r="T9" s="102" t="s">
        <v>338</v>
      </c>
      <c r="U9" s="103" t="s">
        <v>338</v>
      </c>
      <c r="V9" s="81" t="s">
        <v>335</v>
      </c>
      <c r="W9" s="81" t="s">
        <v>335</v>
      </c>
      <c r="X9" s="81" t="s">
        <v>336</v>
      </c>
      <c r="Y9" s="81" t="s">
        <v>336</v>
      </c>
      <c r="Z9" s="81" t="s">
        <v>337</v>
      </c>
      <c r="AA9" s="81" t="s">
        <v>337</v>
      </c>
      <c r="AB9" s="114" t="s">
        <v>338</v>
      </c>
      <c r="AC9" s="114" t="s">
        <v>338</v>
      </c>
      <c r="AD9" s="115" t="s">
        <v>335</v>
      </c>
      <c r="AE9" s="115" t="s">
        <v>335</v>
      </c>
      <c r="AF9" s="115" t="s">
        <v>336</v>
      </c>
      <c r="AG9" s="115" t="s">
        <v>336</v>
      </c>
      <c r="AH9" s="115" t="s">
        <v>337</v>
      </c>
      <c r="AI9" s="115" t="s">
        <v>337</v>
      </c>
      <c r="AJ9" s="119" t="s">
        <v>338</v>
      </c>
      <c r="AK9" s="119" t="s">
        <v>338</v>
      </c>
      <c r="AL9" s="115" t="s">
        <v>335</v>
      </c>
      <c r="AM9" s="115" t="s">
        <v>335</v>
      </c>
      <c r="AN9" s="115" t="s">
        <v>336</v>
      </c>
      <c r="AO9" s="115" t="s">
        <v>336</v>
      </c>
      <c r="AP9" s="115" t="s">
        <v>337</v>
      </c>
      <c r="AQ9" s="115" t="s">
        <v>337</v>
      </c>
      <c r="AR9" s="119" t="s">
        <v>338</v>
      </c>
      <c r="AS9" s="119"/>
      <c r="AT9" s="128"/>
      <c r="AU9" s="115" t="s">
        <v>335</v>
      </c>
      <c r="AV9" s="128" t="s">
        <v>336</v>
      </c>
      <c r="AW9" s="115" t="s">
        <v>336</v>
      </c>
      <c r="AX9" s="128" t="s">
        <v>337</v>
      </c>
      <c r="AY9" s="115" t="s">
        <v>337</v>
      </c>
      <c r="AZ9" s="130" t="s">
        <v>338</v>
      </c>
      <c r="BA9" s="119" t="s">
        <v>338</v>
      </c>
      <c r="BB9" s="115" t="s">
        <v>335</v>
      </c>
      <c r="BC9" s="128" t="s">
        <v>336</v>
      </c>
      <c r="BD9" s="119" t="s">
        <v>336</v>
      </c>
      <c r="BE9" s="128" t="s">
        <v>337</v>
      </c>
      <c r="BF9" s="115" t="s">
        <v>337</v>
      </c>
      <c r="BG9" s="130" t="s">
        <v>338</v>
      </c>
      <c r="BH9" s="119" t="s">
        <v>338</v>
      </c>
      <c r="BM9" s="140"/>
      <c r="BN9" s="141"/>
      <c r="BO9" s="140"/>
      <c r="BP9" s="140"/>
      <c r="BQ9" s="140"/>
      <c r="BR9" s="140"/>
      <c r="BS9" s="140"/>
      <c r="BT9" s="140"/>
      <c r="BU9" s="147"/>
      <c r="BV9" s="147"/>
      <c r="BW9" s="147"/>
      <c r="BX9" s="148"/>
      <c r="BY9" s="147"/>
      <c r="BZ9" s="147"/>
      <c r="CA9" s="147"/>
      <c r="CB9" s="147"/>
      <c r="CC9" s="140"/>
      <c r="CD9" s="114"/>
      <c r="CE9" s="114"/>
      <c r="CF9" s="114"/>
      <c r="CG9" s="114"/>
      <c r="CH9" s="114"/>
      <c r="CI9" s="114"/>
      <c r="CJ9" s="114"/>
      <c r="CK9" s="115"/>
      <c r="CL9" s="115"/>
      <c r="CM9" s="115"/>
      <c r="CN9" s="115"/>
      <c r="CO9" s="162"/>
      <c r="CP9" s="158"/>
      <c r="CQ9" s="162"/>
      <c r="CR9" s="158"/>
      <c r="CS9" s="162"/>
      <c r="CT9" s="158"/>
      <c r="CU9" s="114"/>
      <c r="CV9" s="170"/>
      <c r="CW9" s="166"/>
      <c r="CX9" s="114"/>
      <c r="CY9" s="166"/>
      <c r="CZ9" s="81"/>
      <c r="DA9" s="166"/>
      <c r="DB9" s="81"/>
      <c r="DC9" s="81"/>
      <c r="DD9" s="166"/>
      <c r="DE9" s="177"/>
      <c r="DF9" s="115"/>
      <c r="DG9" s="115"/>
      <c r="DH9" s="115"/>
      <c r="DI9" s="115"/>
      <c r="DJ9" s="115"/>
      <c r="DK9" s="115"/>
      <c r="DL9" s="115"/>
      <c r="DM9" s="115"/>
      <c r="DN9" s="177"/>
      <c r="DO9" s="177"/>
      <c r="DP9" s="166"/>
      <c r="DQ9" s="81"/>
      <c r="DR9" s="166"/>
      <c r="DS9" s="81"/>
      <c r="DT9" s="166"/>
      <c r="DU9" s="81"/>
      <c r="DV9" s="166"/>
      <c r="DW9" s="81"/>
      <c r="DX9" s="115"/>
      <c r="DY9" s="115"/>
      <c r="DZ9" s="115"/>
      <c r="EA9" s="115"/>
      <c r="EB9" s="115"/>
      <c r="EC9" s="115"/>
      <c r="ED9" s="115"/>
      <c r="EE9" s="115"/>
      <c r="EF9" s="81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224"/>
      <c r="FN9" s="114"/>
      <c r="FO9" s="114"/>
      <c r="FP9" s="114"/>
      <c r="FQ9" s="114"/>
      <c r="FR9" s="114"/>
      <c r="FS9" s="114"/>
      <c r="FT9" s="114"/>
      <c r="FU9" s="114"/>
      <c r="FV9" s="235"/>
      <c r="FW9" s="114"/>
      <c r="FX9" s="114"/>
      <c r="FY9" s="114"/>
      <c r="FZ9" s="114"/>
      <c r="GA9" s="114"/>
      <c r="GB9" s="114"/>
      <c r="GC9" s="140"/>
      <c r="GD9" s="237"/>
      <c r="GE9" s="114"/>
      <c r="GF9" s="114"/>
      <c r="GG9" s="114"/>
      <c r="GH9" s="114"/>
      <c r="GI9" s="114"/>
      <c r="GJ9" s="114"/>
      <c r="GK9" s="140"/>
    </row>
    <row r="10" customHeight="1" spans="1:193">
      <c r="A10" s="32"/>
      <c r="B10" s="39" t="s">
        <v>358</v>
      </c>
      <c r="C10" s="40" t="s">
        <v>359</v>
      </c>
      <c r="D10" s="41"/>
      <c r="E10" s="42" t="s">
        <v>360</v>
      </c>
      <c r="F10" s="40" t="s">
        <v>359</v>
      </c>
      <c r="G10" s="43" t="s">
        <v>361</v>
      </c>
      <c r="H10" s="42"/>
      <c r="I10" s="42"/>
      <c r="J10" s="82">
        <v>118.82</v>
      </c>
      <c r="K10" s="82">
        <v>118.82</v>
      </c>
      <c r="L10" s="82">
        <v>118.82</v>
      </c>
      <c r="M10" s="83">
        <v>472.5</v>
      </c>
      <c r="N10" s="75">
        <f>O10*0.9</f>
        <v>74.8566</v>
      </c>
      <c r="O10" s="84">
        <f>J10*1.7-J10</f>
        <v>83.174</v>
      </c>
      <c r="P10" s="75">
        <f>Q10*0.9</f>
        <v>74.8566</v>
      </c>
      <c r="Q10" s="84">
        <f>K10*1.7-K10</f>
        <v>83.174</v>
      </c>
      <c r="R10" s="75">
        <f>S10*0.9</f>
        <v>74.8566</v>
      </c>
      <c r="S10" s="84">
        <f>L10*1.7-L10</f>
        <v>83.174</v>
      </c>
      <c r="T10" s="75">
        <f>U10*0.9</f>
        <v>297.675</v>
      </c>
      <c r="U10" s="76">
        <f>M10*1.7-M10</f>
        <v>330.75</v>
      </c>
      <c r="V10" s="75">
        <f>W10*0.9</f>
        <v>0</v>
      </c>
      <c r="W10" s="76"/>
      <c r="X10" s="75"/>
      <c r="Y10" s="76"/>
      <c r="Z10" s="75"/>
      <c r="AA10" s="76"/>
      <c r="AB10" s="75"/>
      <c r="AC10" s="76"/>
      <c r="AD10" s="75"/>
      <c r="AE10" s="112"/>
      <c r="AF10" s="75"/>
      <c r="AG10" s="112"/>
      <c r="AH10" s="75"/>
      <c r="AI10" s="112"/>
      <c r="AJ10" s="75"/>
      <c r="AK10" s="112"/>
      <c r="AL10" s="116"/>
      <c r="AM10" s="4"/>
      <c r="AN10" s="116"/>
      <c r="AO10" s="4"/>
      <c r="AP10" s="116"/>
      <c r="AQ10" s="4"/>
      <c r="AR10" s="112"/>
      <c r="AS10" s="4"/>
      <c r="AT10" s="4"/>
      <c r="AU10" s="116"/>
      <c r="AV10" s="4"/>
      <c r="AW10" s="116"/>
      <c r="AX10" s="4"/>
      <c r="AY10" s="116"/>
      <c r="AZ10" s="4"/>
      <c r="BA10" s="116"/>
      <c r="BB10" s="129"/>
      <c r="BC10" s="120"/>
      <c r="BD10" s="129"/>
      <c r="BE10" s="129"/>
      <c r="BF10" s="129"/>
      <c r="BG10" s="129"/>
      <c r="BH10" s="129"/>
      <c r="BM10" s="142">
        <f>AE10*0.9</f>
        <v>0</v>
      </c>
      <c r="BN10" s="143">
        <f>BM10*0.9</f>
        <v>0</v>
      </c>
      <c r="BO10" s="144">
        <f>AG10*0.9</f>
        <v>0</v>
      </c>
      <c r="BP10" s="144">
        <f>BO10*0.9</f>
        <v>0</v>
      </c>
      <c r="BQ10" s="144">
        <f>AI10*0.9</f>
        <v>0</v>
      </c>
      <c r="BR10" s="144">
        <f>BQ10*0.9</f>
        <v>0</v>
      </c>
      <c r="BS10" s="144">
        <f>BT10*0.9</f>
        <v>0</v>
      </c>
      <c r="BT10" s="142">
        <f>AK10*0.9</f>
        <v>0</v>
      </c>
      <c r="BU10" s="8">
        <f>AL10*0.9</f>
        <v>0</v>
      </c>
      <c r="BV10" s="8">
        <f>BU10*0.9</f>
        <v>0</v>
      </c>
      <c r="BW10" s="8">
        <f>AN10*0.9</f>
        <v>0</v>
      </c>
      <c r="BX10" s="149">
        <f>BW10*0.9</f>
        <v>0</v>
      </c>
      <c r="BY10" s="8">
        <f>AP10*0.9</f>
        <v>0</v>
      </c>
      <c r="BZ10" s="8">
        <f>BY10*0.9</f>
        <v>0</v>
      </c>
      <c r="CA10" s="8">
        <f>CB10*0.9</f>
        <v>0</v>
      </c>
      <c r="CB10" s="8">
        <f>AR10*0.9</f>
        <v>0</v>
      </c>
      <c r="CC10" s="142">
        <f>AU10*0.9</f>
        <v>0</v>
      </c>
      <c r="CD10" s="151">
        <f>CC10*0.9*0.9</f>
        <v>0</v>
      </c>
      <c r="CE10" s="151">
        <f>AW10*0.9</f>
        <v>0</v>
      </c>
      <c r="CF10" s="151">
        <f>CE10*0.9*0.9</f>
        <v>0</v>
      </c>
      <c r="CG10" s="151">
        <f>AY10*0.9</f>
        <v>0</v>
      </c>
      <c r="CH10" s="151">
        <f>CG10*0.9*0.9</f>
        <v>0</v>
      </c>
      <c r="CI10" s="151">
        <f>CJ10*0.9*0.9</f>
        <v>0</v>
      </c>
      <c r="CJ10" s="152">
        <f>BA10*0.9</f>
        <v>0</v>
      </c>
      <c r="CK10" s="159">
        <f>CD10-CD10*10/100</f>
        <v>0</v>
      </c>
      <c r="CL10" s="159">
        <f>CF10-CF10*10/100</f>
        <v>0</v>
      </c>
      <c r="CM10" s="159">
        <f>CH10-CH10*10/100</f>
        <v>0</v>
      </c>
      <c r="CN10" s="159">
        <f>CI10-CI10*10/100</f>
        <v>0</v>
      </c>
      <c r="CO10" s="160">
        <f>BB10*0.9</f>
        <v>0</v>
      </c>
      <c r="CP10" s="161">
        <f>CO10*0.9*0.9</f>
        <v>0</v>
      </c>
      <c r="CQ10" s="160">
        <f>BD10*0.9</f>
        <v>0</v>
      </c>
      <c r="CR10" s="161">
        <f>CQ10*0.9*0.9</f>
        <v>0</v>
      </c>
      <c r="CS10" s="160">
        <f>BF10*0.9</f>
        <v>0</v>
      </c>
      <c r="CT10" s="161">
        <f>CS10*0.9*0.9</f>
        <v>0</v>
      </c>
      <c r="CU10" s="167">
        <f>CV10*0.9*0.9</f>
        <v>0</v>
      </c>
      <c r="CV10" s="168">
        <f>BH10*0.9</f>
        <v>0</v>
      </c>
      <c r="CW10" s="169"/>
      <c r="CX10" s="151">
        <f>CW10*0.9*0.9</f>
        <v>0</v>
      </c>
      <c r="CY10" s="138"/>
      <c r="CZ10" s="138">
        <f>CY10*0.9*0.9</f>
        <v>0</v>
      </c>
      <c r="DA10" s="138"/>
      <c r="DB10" s="138">
        <f>DA10*0.9*0.9</f>
        <v>0</v>
      </c>
      <c r="DC10" s="138">
        <f>DD10*0.9*0.9</f>
        <v>0</v>
      </c>
      <c r="DD10" s="169"/>
      <c r="DE10" s="12" t="s">
        <v>362</v>
      </c>
      <c r="DF10" s="159">
        <f>CX10-CX10*10/100</f>
        <v>0</v>
      </c>
      <c r="DG10" s="159">
        <f>DF10*0.9</f>
        <v>0</v>
      </c>
      <c r="DH10" s="159">
        <f>CZ10-CZ10*10/100</f>
        <v>0</v>
      </c>
      <c r="DI10" s="159">
        <f>DH10*0.9</f>
        <v>0</v>
      </c>
      <c r="DJ10" s="159">
        <f>DB10-DB10*10/100</f>
        <v>0</v>
      </c>
      <c r="DK10" s="159">
        <f>DJ10*0.9</f>
        <v>0</v>
      </c>
      <c r="DL10" s="159">
        <f>DM10*0.9</f>
        <v>0</v>
      </c>
      <c r="DM10" s="159">
        <f>DC10-DC10*10/100</f>
        <v>0</v>
      </c>
      <c r="DP10" s="169">
        <v>902.4</v>
      </c>
      <c r="DQ10" s="146">
        <f>DP10*0.7*1.05*0.9</f>
        <v>596.9376</v>
      </c>
      <c r="DR10" s="146">
        <v>902.4</v>
      </c>
      <c r="DS10" s="146">
        <f>DR10*0.7*1.05*0.9</f>
        <v>596.9376</v>
      </c>
      <c r="DT10" s="146">
        <v>902.4</v>
      </c>
      <c r="DU10" s="146">
        <f>DT10*0.7*1.05*0.9</f>
        <v>596.9376</v>
      </c>
      <c r="DV10" s="146">
        <v>902.4</v>
      </c>
      <c r="DW10" s="146">
        <f>DV10*0.7*1.05*0.9</f>
        <v>596.9376</v>
      </c>
      <c r="DX10" s="159">
        <f>DQ10-DQ10*10/100</f>
        <v>537.24384</v>
      </c>
      <c r="DY10" s="159">
        <f>DX10*0.9</f>
        <v>483.519456</v>
      </c>
      <c r="DZ10" s="159">
        <f>DS10-DS10*10/100</f>
        <v>537.24384</v>
      </c>
      <c r="EA10" s="159">
        <f>DZ10*0.9</f>
        <v>483.519456</v>
      </c>
      <c r="EB10" s="159">
        <f>DU10-DU10*10/100</f>
        <v>537.24384</v>
      </c>
      <c r="EC10" s="159">
        <f>EB10*0.9</f>
        <v>483.519456</v>
      </c>
      <c r="ED10" s="159">
        <f>EE10*0.9</f>
        <v>483.519456</v>
      </c>
      <c r="EE10" s="159">
        <f>DW10-DW10*10/100</f>
        <v>537.24384</v>
      </c>
      <c r="EF10" s="146">
        <v>790.79</v>
      </c>
      <c r="EG10" s="202">
        <f>EF10*0.7*1.05</f>
        <v>581.23065</v>
      </c>
      <c r="EH10" s="202">
        <f>EF10*0.7*1.05</f>
        <v>581.23065</v>
      </c>
      <c r="EI10" s="202">
        <f>EF10*0.7*1.05</f>
        <v>581.23065</v>
      </c>
      <c r="EJ10" s="202">
        <f>EF10*0.7*1.05</f>
        <v>581.23065</v>
      </c>
      <c r="EK10" s="159">
        <f>EG10-EG10*10/100</f>
        <v>523.107585</v>
      </c>
      <c r="EL10" s="159">
        <f>EK10*0.9</f>
        <v>470.7968265</v>
      </c>
      <c r="EM10" s="159">
        <f>EH10-EH10*10/100</f>
        <v>523.107585</v>
      </c>
      <c r="EN10" s="159">
        <f>EM10*0.9</f>
        <v>470.7968265</v>
      </c>
      <c r="EO10" s="159">
        <f>EI10-EI10*10/100</f>
        <v>523.107585</v>
      </c>
      <c r="EP10" s="159">
        <f>EO10*0.9</f>
        <v>470.7968265</v>
      </c>
      <c r="EQ10" s="159">
        <f>ER10*0.9</f>
        <v>470.7968265</v>
      </c>
      <c r="ER10" s="159">
        <f>EJ10-EJ10*10/100</f>
        <v>523.107585</v>
      </c>
      <c r="ET10" s="202">
        <v>787.6</v>
      </c>
      <c r="EU10" s="202">
        <v>787.6</v>
      </c>
      <c r="EV10" s="202">
        <v>787.6</v>
      </c>
      <c r="EW10" s="202">
        <v>787.6</v>
      </c>
      <c r="EX10" s="212">
        <f>ET10+(ET10*5/100)</f>
        <v>826.98</v>
      </c>
      <c r="EY10" s="212">
        <f>EU10+(EU10*5/100)</f>
        <v>826.98</v>
      </c>
      <c r="EZ10" s="212">
        <f>EV10+(EV10*5/100)</f>
        <v>826.98</v>
      </c>
      <c r="FA10" s="212">
        <f>EW10+(EW10*5/100)</f>
        <v>826.98</v>
      </c>
      <c r="FB10" s="213">
        <f>EX10-(EX10*30/100)</f>
        <v>578.886</v>
      </c>
      <c r="FC10" s="213">
        <f>EY10-(EY10*30/100)</f>
        <v>578.886</v>
      </c>
      <c r="FD10" s="213">
        <f>EZ10-(EZ10*30/100)</f>
        <v>578.886</v>
      </c>
      <c r="FE10" s="213">
        <f>FA10-(FA10*30/100)</f>
        <v>578.886</v>
      </c>
      <c r="FF10" s="215">
        <v>578.886</v>
      </c>
      <c r="FG10" s="215">
        <f>FF10*0.9</f>
        <v>520.9974</v>
      </c>
      <c r="FH10" s="215">
        <v>578.886</v>
      </c>
      <c r="FI10" s="215">
        <f>FH10*0.9</f>
        <v>520.9974</v>
      </c>
      <c r="FJ10" s="215">
        <v>578.886</v>
      </c>
      <c r="FK10" s="215">
        <f>FJ10*0.9</f>
        <v>520.9974</v>
      </c>
      <c r="FL10" s="215">
        <f>FM10*0.9</f>
        <v>520.9974</v>
      </c>
      <c r="FM10" s="221">
        <v>578.886</v>
      </c>
      <c r="FN10" s="225">
        <v>832.2</v>
      </c>
      <c r="FO10" s="223">
        <f>FN10*0.7*1.05</f>
        <v>611.667</v>
      </c>
      <c r="FP10" s="223">
        <v>832.2</v>
      </c>
      <c r="FQ10" s="223">
        <f>FP10*0.7*1.05</f>
        <v>611.667</v>
      </c>
      <c r="FR10" s="223">
        <v>832.2</v>
      </c>
      <c r="FS10" s="223">
        <f>FR10*0.7*1.05</f>
        <v>611.667</v>
      </c>
      <c r="FT10" s="223">
        <v>832.2</v>
      </c>
      <c r="FU10" s="223">
        <f>FT10*0.7*1.05</f>
        <v>611.667</v>
      </c>
      <c r="FV10" s="235">
        <v>611.667</v>
      </c>
      <c r="FW10" s="236">
        <v>0</v>
      </c>
      <c r="FX10" s="236">
        <v>0</v>
      </c>
      <c r="FY10" s="236">
        <v>611.667</v>
      </c>
      <c r="FZ10" s="236">
        <v>0</v>
      </c>
      <c r="GA10" s="236">
        <v>611.667</v>
      </c>
      <c r="GB10" s="236">
        <v>0</v>
      </c>
      <c r="GC10" s="239">
        <v>611.667</v>
      </c>
      <c r="GD10" s="240">
        <v>674.52</v>
      </c>
      <c r="GE10" s="236">
        <f>GD10*0.7</f>
        <v>472.164</v>
      </c>
      <c r="GF10" s="236">
        <f>GG10*0.7</f>
        <v>472.164</v>
      </c>
      <c r="GG10" s="239">
        <v>674.52</v>
      </c>
      <c r="GH10" s="236">
        <f>GI10*0.7</f>
        <v>472.164</v>
      </c>
      <c r="GI10" s="239">
        <v>674.52</v>
      </c>
      <c r="GJ10" s="236">
        <f>GK10*0.7</f>
        <v>472.164</v>
      </c>
      <c r="GK10" s="239">
        <v>674.52</v>
      </c>
    </row>
    <row r="11" customHeight="1" spans="1:193">
      <c r="A11" s="32"/>
      <c r="B11" s="39" t="s">
        <v>358</v>
      </c>
      <c r="C11" s="40" t="s">
        <v>363</v>
      </c>
      <c r="D11" s="41"/>
      <c r="E11" s="42" t="s">
        <v>341</v>
      </c>
      <c r="F11" s="40" t="s">
        <v>363</v>
      </c>
      <c r="G11" s="40" t="s">
        <v>364</v>
      </c>
      <c r="H11" s="42"/>
      <c r="I11" s="42"/>
      <c r="J11" s="82"/>
      <c r="K11" s="82"/>
      <c r="L11" s="82"/>
      <c r="M11" s="82"/>
      <c r="N11" s="75">
        <f>O11*0.9</f>
        <v>0</v>
      </c>
      <c r="O11" s="84"/>
      <c r="P11" s="75">
        <f>Q11*0.9</f>
        <v>0</v>
      </c>
      <c r="Q11" s="84"/>
      <c r="R11" s="75">
        <f>S11*0.9</f>
        <v>0</v>
      </c>
      <c r="S11" s="84"/>
      <c r="T11" s="75">
        <f>U11*0.9</f>
        <v>0</v>
      </c>
      <c r="U11" s="76"/>
      <c r="V11" s="75">
        <f>W11*0.9</f>
        <v>0</v>
      </c>
      <c r="W11" s="76"/>
      <c r="X11" s="75">
        <f>Y11*0.9</f>
        <v>0</v>
      </c>
      <c r="Y11" s="76"/>
      <c r="Z11" s="75">
        <f>AA11*0.9</f>
        <v>0</v>
      </c>
      <c r="AA11" s="76"/>
      <c r="AB11" s="75">
        <f>AC11*0.9</f>
        <v>0</v>
      </c>
      <c r="AC11" s="76"/>
      <c r="AD11" s="75">
        <f>AE11*0.9</f>
        <v>0</v>
      </c>
      <c r="AE11" s="112"/>
      <c r="AF11" s="75">
        <v>0</v>
      </c>
      <c r="AG11" s="112"/>
      <c r="AH11" s="75">
        <v>0</v>
      </c>
      <c r="AI11" s="112"/>
      <c r="AJ11" s="75">
        <v>0</v>
      </c>
      <c r="AK11" s="112"/>
      <c r="AL11" s="116">
        <v>175.77</v>
      </c>
      <c r="AM11" s="4">
        <v>217</v>
      </c>
      <c r="AN11" s="116"/>
      <c r="AO11" s="4">
        <v>0</v>
      </c>
      <c r="AP11" s="116"/>
      <c r="AQ11" s="4">
        <v>0</v>
      </c>
      <c r="AR11" s="112"/>
      <c r="AS11" s="4"/>
      <c r="AT11" s="4"/>
      <c r="AU11" s="116">
        <v>62.74989</v>
      </c>
      <c r="AV11" s="4"/>
      <c r="AW11" s="112"/>
      <c r="AX11" s="4"/>
      <c r="AY11" s="112"/>
      <c r="AZ11" s="4"/>
      <c r="BA11" s="112"/>
      <c r="BB11" s="112">
        <v>69.72</v>
      </c>
      <c r="BC11" s="4"/>
      <c r="BD11" s="112"/>
      <c r="BE11" s="4"/>
      <c r="BF11" s="112"/>
      <c r="BG11" s="4"/>
      <c r="BH11" s="112"/>
      <c r="BM11" s="142">
        <f>AE11*0.9</f>
        <v>0</v>
      </c>
      <c r="BN11" s="143">
        <f>BM11*0.9</f>
        <v>0</v>
      </c>
      <c r="BO11" s="144">
        <f>AG11*0.9</f>
        <v>0</v>
      </c>
      <c r="BP11" s="144">
        <f>BO11*0.9</f>
        <v>0</v>
      </c>
      <c r="BQ11" s="144">
        <f>AI11*0.9</f>
        <v>0</v>
      </c>
      <c r="BR11" s="144">
        <f>BQ11*0.9</f>
        <v>0</v>
      </c>
      <c r="BS11" s="144">
        <f>BT11*0.9</f>
        <v>0</v>
      </c>
      <c r="BT11" s="142">
        <f>AK11*0.9</f>
        <v>0</v>
      </c>
      <c r="BU11" s="8">
        <f>AL11*0.9</f>
        <v>158.193</v>
      </c>
      <c r="BV11" s="8">
        <f>BU11*0.9</f>
        <v>142.3737</v>
      </c>
      <c r="BW11" s="8">
        <f>AN11*0.9</f>
        <v>0</v>
      </c>
      <c r="BX11" s="149">
        <f>BW11*0.9</f>
        <v>0</v>
      </c>
      <c r="BY11" s="8">
        <f>AP11*0.9</f>
        <v>0</v>
      </c>
      <c r="BZ11" s="8">
        <f>BY11*0.9</f>
        <v>0</v>
      </c>
      <c r="CA11" s="8">
        <f>CB11*0.9</f>
        <v>0</v>
      </c>
      <c r="CB11" s="8">
        <f>AR11*0.9</f>
        <v>0</v>
      </c>
      <c r="CC11" s="142">
        <f>AU11*0.9</f>
        <v>56.474901</v>
      </c>
      <c r="CD11" s="151">
        <f>CC11*0.9*0.9</f>
        <v>45.74466981</v>
      </c>
      <c r="CE11" s="151">
        <f>AW11*0.9</f>
        <v>0</v>
      </c>
      <c r="CF11" s="151">
        <f>CE11*0.9*0.9</f>
        <v>0</v>
      </c>
      <c r="CG11" s="151">
        <f>AY11*0.9</f>
        <v>0</v>
      </c>
      <c r="CH11" s="151">
        <f>CG11*0.9*0.9</f>
        <v>0</v>
      </c>
      <c r="CI11" s="151">
        <f>CJ11*0.9*0.9</f>
        <v>0</v>
      </c>
      <c r="CJ11" s="152">
        <f>BA11*0.9</f>
        <v>0</v>
      </c>
      <c r="CK11" s="159">
        <f>CD11-CD11*10/100</f>
        <v>41.170202829</v>
      </c>
      <c r="CL11" s="159">
        <f>CF11-CF11*10/100</f>
        <v>0</v>
      </c>
      <c r="CM11" s="159">
        <f>CH11-CH11*10/100</f>
        <v>0</v>
      </c>
      <c r="CN11" s="159">
        <f>CI11-CI11*10/100</f>
        <v>0</v>
      </c>
      <c r="CO11" s="160">
        <f>BB11*0.9</f>
        <v>62.748</v>
      </c>
      <c r="CP11" s="161">
        <f>CO11*0.9*0.9</f>
        <v>50.82588</v>
      </c>
      <c r="CQ11" s="160">
        <f>BD11*0.9</f>
        <v>0</v>
      </c>
      <c r="CR11" s="161">
        <f>CQ11*0.9*0.9</f>
        <v>0</v>
      </c>
      <c r="CS11" s="160">
        <f>BF11*0.9</f>
        <v>0</v>
      </c>
      <c r="CT11" s="161">
        <f>CS11*0.9*0.9</f>
        <v>0</v>
      </c>
      <c r="CU11" s="167">
        <f>CV11*0.9*0.9</f>
        <v>0</v>
      </c>
      <c r="CV11" s="168">
        <f>BH11*0.9</f>
        <v>0</v>
      </c>
      <c r="CW11" s="152">
        <v>62.748</v>
      </c>
      <c r="CX11" s="151">
        <f>CW11*0.9*0.9</f>
        <v>50.82588</v>
      </c>
      <c r="CY11" s="138">
        <v>0</v>
      </c>
      <c r="CZ11" s="138">
        <f>CY11*0.9*0.9</f>
        <v>0</v>
      </c>
      <c r="DA11" s="138">
        <v>0</v>
      </c>
      <c r="DB11" s="138">
        <f>DA11*0.9*0.9</f>
        <v>0</v>
      </c>
      <c r="DC11" s="138">
        <f>DD11*0.9*0.9</f>
        <v>0</v>
      </c>
      <c r="DD11" s="169">
        <v>0</v>
      </c>
      <c r="DF11" s="159">
        <f>CX11-CX11*10/100</f>
        <v>45.743292</v>
      </c>
      <c r="DG11" s="159">
        <f>DF11*0.9</f>
        <v>41.1689628</v>
      </c>
      <c r="DH11" s="159">
        <f>CZ11-CZ11*10/100</f>
        <v>0</v>
      </c>
      <c r="DI11" s="159">
        <f>DH11*0.9</f>
        <v>0</v>
      </c>
      <c r="DJ11" s="159">
        <f>DB11-DB11*10/100</f>
        <v>0</v>
      </c>
      <c r="DK11" s="159">
        <f>DJ11*0.9</f>
        <v>0</v>
      </c>
      <c r="DL11" s="159">
        <f>DM11*0.9</f>
        <v>0</v>
      </c>
      <c r="DM11" s="159">
        <f>DC11-DC11*10/100</f>
        <v>0</v>
      </c>
      <c r="DP11" s="152"/>
      <c r="DQ11" s="146">
        <f>56.48*0.9</f>
        <v>50.832</v>
      </c>
      <c r="DR11" s="146"/>
      <c r="DS11" s="146">
        <f>DR11*0.7*1.05</f>
        <v>0</v>
      </c>
      <c r="DT11" s="146"/>
      <c r="DU11" s="146">
        <f>DT11*0.7*1.05</f>
        <v>0</v>
      </c>
      <c r="DV11" s="192"/>
      <c r="DW11" s="146">
        <f>DV11*0.7*1.05</f>
        <v>0</v>
      </c>
      <c r="DX11" s="159">
        <f>DQ11-DQ11*10/100</f>
        <v>45.7488</v>
      </c>
      <c r="DY11" s="159">
        <f>DX11*0.9</f>
        <v>41.17392</v>
      </c>
      <c r="DZ11" s="159">
        <f>DS11-DS11*10/100</f>
        <v>0</v>
      </c>
      <c r="EA11" s="159">
        <f>DZ11*0.9</f>
        <v>0</v>
      </c>
      <c r="EB11" s="159">
        <f>DU11-DU11*10/100</f>
        <v>0</v>
      </c>
      <c r="EC11" s="159">
        <f>EB11*0.9</f>
        <v>0</v>
      </c>
      <c r="ED11" s="159">
        <f>EE11*0.9</f>
        <v>0</v>
      </c>
      <c r="EE11" s="159">
        <f>DW11-DW11*10/100</f>
        <v>0</v>
      </c>
      <c r="EF11" s="146"/>
      <c r="EG11" s="202">
        <f>DQ11+EF11</f>
        <v>50.832</v>
      </c>
      <c r="EH11" s="202">
        <f>DS11+EF11</f>
        <v>0</v>
      </c>
      <c r="EI11" s="202">
        <f>DU11+EF11</f>
        <v>0</v>
      </c>
      <c r="EJ11" s="202">
        <f>DW11+EF11</f>
        <v>0</v>
      </c>
      <c r="EK11" s="159">
        <f>EG11-EG11*10/100</f>
        <v>45.7488</v>
      </c>
      <c r="EL11" s="159">
        <f>EK11*0.9</f>
        <v>41.17392</v>
      </c>
      <c r="EM11" s="159">
        <f>EH11-EH11*10/100</f>
        <v>0</v>
      </c>
      <c r="EN11" s="159">
        <f>EM11*0.9</f>
        <v>0</v>
      </c>
      <c r="EO11" s="159">
        <f>EI11-EI11*10/100</f>
        <v>0</v>
      </c>
      <c r="EP11" s="159">
        <f>EO11*0.9</f>
        <v>0</v>
      </c>
      <c r="EQ11" s="159">
        <f>ER11*0.9</f>
        <v>0</v>
      </c>
      <c r="ER11" s="159">
        <f>EJ11-EJ11*10/100</f>
        <v>0</v>
      </c>
      <c r="ET11" s="202">
        <v>0</v>
      </c>
      <c r="EU11" s="202">
        <v>0</v>
      </c>
      <c r="EV11" s="202">
        <v>0</v>
      </c>
      <c r="EW11" s="202">
        <v>0</v>
      </c>
      <c r="EX11" s="212">
        <v>436.8</v>
      </c>
      <c r="EY11" s="212">
        <f>EU11+(EU11*5/100)</f>
        <v>0</v>
      </c>
      <c r="EZ11" s="212">
        <f>EV11+(EV11*5/100)</f>
        <v>0</v>
      </c>
      <c r="FA11" s="212">
        <f>EW11+(EW11*5/100)</f>
        <v>0</v>
      </c>
      <c r="FB11" s="213">
        <f>EX11-(EX11*30/100)</f>
        <v>305.76</v>
      </c>
      <c r="FC11" s="213">
        <f>EY11-(EY11*30/100)</f>
        <v>0</v>
      </c>
      <c r="FD11" s="213">
        <f>EZ11-(EZ11*30/100)</f>
        <v>0</v>
      </c>
      <c r="FE11" s="213">
        <f>FA11-(FA11*30/100)</f>
        <v>0</v>
      </c>
      <c r="FF11" s="215">
        <v>305.76</v>
      </c>
      <c r="FG11" s="215">
        <f>FF11*0.9</f>
        <v>275.184</v>
      </c>
      <c r="FH11" s="215">
        <v>0</v>
      </c>
      <c r="FI11" s="215">
        <f>FH11*0.9</f>
        <v>0</v>
      </c>
      <c r="FJ11" s="215">
        <v>0</v>
      </c>
      <c r="FK11" s="215">
        <f>FJ11*0.9</f>
        <v>0</v>
      </c>
      <c r="FL11" s="215">
        <f>FM11*0.9</f>
        <v>0</v>
      </c>
      <c r="FM11" s="221">
        <v>0</v>
      </c>
      <c r="FN11" s="222">
        <v>416</v>
      </c>
      <c r="FO11" s="223">
        <f>FN11*0.7*1.05</f>
        <v>305.76</v>
      </c>
      <c r="FP11" s="223"/>
      <c r="FQ11" s="223">
        <f>FP11*0.7*1.05</f>
        <v>0</v>
      </c>
      <c r="FR11" s="223"/>
      <c r="FS11" s="223">
        <f>FR11*0.7*1.05</f>
        <v>0</v>
      </c>
      <c r="FT11" s="223"/>
      <c r="FU11" s="223">
        <f>FT11*0.7*1.05</f>
        <v>0</v>
      </c>
      <c r="FV11" s="235">
        <v>305.76</v>
      </c>
      <c r="FW11" s="236">
        <f>FV11*0.9</f>
        <v>275.184</v>
      </c>
      <c r="FX11" s="236">
        <f>FY11*0.9</f>
        <v>0</v>
      </c>
      <c r="FY11" s="236">
        <v>0</v>
      </c>
      <c r="FZ11" s="236">
        <f>GA11*0.9</f>
        <v>0</v>
      </c>
      <c r="GA11" s="236">
        <v>0</v>
      </c>
      <c r="GB11" s="236">
        <f>GC11*0.9</f>
        <v>0</v>
      </c>
      <c r="GC11" s="239">
        <v>0</v>
      </c>
      <c r="GD11" s="235">
        <v>275.18</v>
      </c>
      <c r="GE11" s="236">
        <f>GD11*0.9</f>
        <v>247.662</v>
      </c>
      <c r="GF11" s="236">
        <f t="shared" ref="GF11:GJ11" si="4">GG11*0.9</f>
        <v>0</v>
      </c>
      <c r="GG11" s="239">
        <v>0</v>
      </c>
      <c r="GH11" s="236">
        <f t="shared" si="4"/>
        <v>0</v>
      </c>
      <c r="GI11" s="239">
        <v>0</v>
      </c>
      <c r="GJ11" s="236">
        <f t="shared" si="4"/>
        <v>0</v>
      </c>
      <c r="GK11" s="239">
        <v>0</v>
      </c>
    </row>
    <row r="12" customHeight="1" spans="1:193">
      <c r="A12" s="32"/>
      <c r="B12" s="39" t="s">
        <v>358</v>
      </c>
      <c r="C12" s="34" t="s">
        <v>350</v>
      </c>
      <c r="D12" s="34"/>
      <c r="E12" s="34" t="s">
        <v>341</v>
      </c>
      <c r="F12" s="34" t="s">
        <v>351</v>
      </c>
      <c r="G12" s="35" t="s">
        <v>352</v>
      </c>
      <c r="H12" s="42"/>
      <c r="I12" s="42"/>
      <c r="J12" s="82"/>
      <c r="K12" s="82"/>
      <c r="L12" s="82"/>
      <c r="M12" s="82"/>
      <c r="N12" s="75"/>
      <c r="O12" s="84"/>
      <c r="P12" s="75"/>
      <c r="Q12" s="84"/>
      <c r="R12" s="75"/>
      <c r="S12" s="84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112"/>
      <c r="AF12" s="75"/>
      <c r="AG12" s="112"/>
      <c r="AH12" s="75"/>
      <c r="AI12" s="112"/>
      <c r="AJ12" s="75"/>
      <c r="AK12" s="112"/>
      <c r="AL12" s="116"/>
      <c r="AM12" s="4"/>
      <c r="AN12" s="116"/>
      <c r="AO12" s="4"/>
      <c r="AP12" s="116"/>
      <c r="AQ12" s="4"/>
      <c r="AR12" s="116"/>
      <c r="AS12" s="4"/>
      <c r="AT12" s="4"/>
      <c r="AU12" s="116"/>
      <c r="AV12" s="4"/>
      <c r="AW12" s="112"/>
      <c r="AX12" s="4"/>
      <c r="AY12" s="112"/>
      <c r="AZ12" s="4"/>
      <c r="BA12" s="116"/>
      <c r="BB12" s="112"/>
      <c r="BC12" s="4"/>
      <c r="BD12" s="112"/>
      <c r="BE12" s="4"/>
      <c r="BF12" s="112"/>
      <c r="BG12" s="4"/>
      <c r="BH12" s="112"/>
      <c r="BM12" s="142"/>
      <c r="BN12" s="143"/>
      <c r="BO12" s="144"/>
      <c r="BP12" s="144"/>
      <c r="BQ12" s="144"/>
      <c r="BR12" s="144"/>
      <c r="BS12" s="144"/>
      <c r="BT12" s="142"/>
      <c r="BU12" s="8"/>
      <c r="BV12" s="8"/>
      <c r="BW12" s="8"/>
      <c r="BX12" s="149"/>
      <c r="BY12" s="8"/>
      <c r="BZ12" s="8"/>
      <c r="CA12" s="8"/>
      <c r="CB12" s="8"/>
      <c r="CC12" s="142"/>
      <c r="CD12" s="151"/>
      <c r="CE12" s="151"/>
      <c r="CF12" s="151"/>
      <c r="CG12" s="151"/>
      <c r="CH12" s="151"/>
      <c r="CI12" s="151"/>
      <c r="CJ12" s="152"/>
      <c r="CK12" s="159"/>
      <c r="CL12" s="159"/>
      <c r="CM12" s="159"/>
      <c r="CN12" s="159"/>
      <c r="CO12" s="160"/>
      <c r="CP12" s="161"/>
      <c r="CQ12" s="160"/>
      <c r="CR12" s="161"/>
      <c r="CS12" s="160"/>
      <c r="CT12" s="161"/>
      <c r="CU12" s="167"/>
      <c r="CV12" s="168"/>
      <c r="CW12" s="152"/>
      <c r="CX12" s="151"/>
      <c r="CY12" s="138"/>
      <c r="CZ12" s="138"/>
      <c r="DA12" s="138"/>
      <c r="DB12" s="138"/>
      <c r="DC12" s="138"/>
      <c r="DD12" s="169"/>
      <c r="DF12" s="159"/>
      <c r="DG12" s="159"/>
      <c r="DH12" s="159"/>
      <c r="DI12" s="159"/>
      <c r="DJ12" s="159"/>
      <c r="DK12" s="159"/>
      <c r="DL12" s="159"/>
      <c r="DM12" s="159"/>
      <c r="DP12" s="152"/>
      <c r="DQ12" s="146"/>
      <c r="DR12" s="146"/>
      <c r="DS12" s="146"/>
      <c r="DT12" s="146"/>
      <c r="DU12" s="146"/>
      <c r="DV12" s="192"/>
      <c r="DW12" s="146"/>
      <c r="DX12" s="159"/>
      <c r="DY12" s="159"/>
      <c r="DZ12" s="159"/>
      <c r="EA12" s="159"/>
      <c r="EB12" s="159"/>
      <c r="EC12" s="159"/>
      <c r="ED12" s="159"/>
      <c r="EE12" s="159"/>
      <c r="EF12" s="146"/>
      <c r="EG12" s="202"/>
      <c r="EH12" s="202"/>
      <c r="EI12" s="202"/>
      <c r="EJ12" s="202"/>
      <c r="EK12" s="159"/>
      <c r="EL12" s="159"/>
      <c r="EM12" s="159"/>
      <c r="EN12" s="159"/>
      <c r="EO12" s="159"/>
      <c r="EP12" s="159"/>
      <c r="EQ12" s="159"/>
      <c r="ER12" s="159"/>
      <c r="ET12" s="202"/>
      <c r="EU12" s="202"/>
      <c r="EV12" s="202"/>
      <c r="EW12" s="202"/>
      <c r="EX12" s="212"/>
      <c r="EY12" s="212"/>
      <c r="EZ12" s="212"/>
      <c r="FA12" s="212"/>
      <c r="FB12" s="213"/>
      <c r="FC12" s="213"/>
      <c r="FD12" s="213"/>
      <c r="FE12" s="213"/>
      <c r="FF12" s="215"/>
      <c r="FG12" s="215"/>
      <c r="FH12" s="215"/>
      <c r="FI12" s="215"/>
      <c r="FJ12" s="215"/>
      <c r="FK12" s="215"/>
      <c r="FL12" s="215"/>
      <c r="FM12" s="221"/>
      <c r="FN12" s="222">
        <v>536.64</v>
      </c>
      <c r="FO12" s="223">
        <f>FN12*0.7*1.05</f>
        <v>394.4304</v>
      </c>
      <c r="FP12" s="223"/>
      <c r="FQ12" s="223">
        <f>FP12*0.7*1.05</f>
        <v>0</v>
      </c>
      <c r="FR12" s="223"/>
      <c r="FS12" s="223">
        <f>FR12*0.7*1.05</f>
        <v>0</v>
      </c>
      <c r="FT12" s="223"/>
      <c r="FU12" s="223">
        <f>FT12*0.7*1.05</f>
        <v>0</v>
      </c>
      <c r="FV12" s="235">
        <v>394.4304</v>
      </c>
      <c r="FW12" s="236">
        <f>FV12*0.9</f>
        <v>354.98736</v>
      </c>
      <c r="FX12" s="236">
        <f>FY12*0.9</f>
        <v>0</v>
      </c>
      <c r="FY12" s="236">
        <v>0</v>
      </c>
      <c r="FZ12" s="236">
        <f>GA12*0.9</f>
        <v>0</v>
      </c>
      <c r="GA12" s="236">
        <v>0</v>
      </c>
      <c r="GB12" s="236">
        <f>GC12*0.9</f>
        <v>0</v>
      </c>
      <c r="GC12" s="239">
        <v>0</v>
      </c>
      <c r="GD12" s="235">
        <v>354.99</v>
      </c>
      <c r="GE12" s="236">
        <f>GD12*0.9</f>
        <v>319.491</v>
      </c>
      <c r="GF12" s="236">
        <f t="shared" ref="GF12:GJ12" si="5">GG12*0.9</f>
        <v>0</v>
      </c>
      <c r="GG12" s="239">
        <v>0</v>
      </c>
      <c r="GH12" s="236">
        <f t="shared" si="5"/>
        <v>0</v>
      </c>
      <c r="GI12" s="239">
        <v>0</v>
      </c>
      <c r="GJ12" s="236">
        <f t="shared" si="5"/>
        <v>0</v>
      </c>
      <c r="GK12" s="239">
        <v>0</v>
      </c>
    </row>
    <row r="13" ht="23.25" customHeight="1" spans="1:193">
      <c r="A13" s="32"/>
      <c r="B13" s="44" t="s">
        <v>365</v>
      </c>
      <c r="C13" s="45"/>
      <c r="D13" s="45"/>
      <c r="E13" s="45"/>
      <c r="F13" s="45"/>
      <c r="G13" s="45"/>
      <c r="H13" s="45"/>
      <c r="I13" s="85"/>
      <c r="J13" s="86"/>
      <c r="K13" s="86"/>
      <c r="L13" s="86"/>
      <c r="M13" s="86"/>
      <c r="N13" s="87" t="s">
        <v>335</v>
      </c>
      <c r="O13" s="81" t="s">
        <v>335</v>
      </c>
      <c r="P13" s="81" t="s">
        <v>336</v>
      </c>
      <c r="Q13" s="81" t="s">
        <v>336</v>
      </c>
      <c r="R13" s="81" t="s">
        <v>337</v>
      </c>
      <c r="S13" s="81" t="s">
        <v>337</v>
      </c>
      <c r="T13" s="102" t="s">
        <v>338</v>
      </c>
      <c r="U13" s="103" t="s">
        <v>338</v>
      </c>
      <c r="V13" s="81" t="s">
        <v>335</v>
      </c>
      <c r="W13" s="81" t="s">
        <v>335</v>
      </c>
      <c r="X13" s="81" t="s">
        <v>336</v>
      </c>
      <c r="Y13" s="81" t="s">
        <v>336</v>
      </c>
      <c r="Z13" s="81" t="s">
        <v>337</v>
      </c>
      <c r="AA13" s="81" t="s">
        <v>337</v>
      </c>
      <c r="AB13" s="114" t="s">
        <v>338</v>
      </c>
      <c r="AC13" s="114" t="s">
        <v>338</v>
      </c>
      <c r="AD13" s="115" t="s">
        <v>335</v>
      </c>
      <c r="AE13" s="115" t="s">
        <v>335</v>
      </c>
      <c r="AF13" s="115" t="s">
        <v>336</v>
      </c>
      <c r="AG13" s="115" t="s">
        <v>336</v>
      </c>
      <c r="AH13" s="115" t="s">
        <v>337</v>
      </c>
      <c r="AI13" s="115" t="s">
        <v>337</v>
      </c>
      <c r="AJ13" s="119" t="s">
        <v>338</v>
      </c>
      <c r="AK13" s="119" t="s">
        <v>338</v>
      </c>
      <c r="AL13" s="115" t="s">
        <v>335</v>
      </c>
      <c r="AM13" s="115" t="s">
        <v>335</v>
      </c>
      <c r="AN13" s="115" t="s">
        <v>336</v>
      </c>
      <c r="AO13" s="115" t="s">
        <v>336</v>
      </c>
      <c r="AP13" s="115" t="s">
        <v>337</v>
      </c>
      <c r="AQ13" s="115" t="s">
        <v>337</v>
      </c>
      <c r="AR13" s="119" t="s">
        <v>338</v>
      </c>
      <c r="AS13" s="119"/>
      <c r="AT13" s="128"/>
      <c r="AU13" s="115" t="s">
        <v>335</v>
      </c>
      <c r="AV13" s="128" t="s">
        <v>336</v>
      </c>
      <c r="AW13" s="115" t="s">
        <v>336</v>
      </c>
      <c r="AX13" s="128" t="s">
        <v>337</v>
      </c>
      <c r="AY13" s="115" t="s">
        <v>337</v>
      </c>
      <c r="AZ13" s="130" t="s">
        <v>338</v>
      </c>
      <c r="BA13" s="119" t="s">
        <v>338</v>
      </c>
      <c r="BB13" s="115" t="s">
        <v>335</v>
      </c>
      <c r="BC13" s="128" t="s">
        <v>336</v>
      </c>
      <c r="BD13" s="119" t="s">
        <v>336</v>
      </c>
      <c r="BE13" s="128" t="s">
        <v>337</v>
      </c>
      <c r="BF13" s="115" t="s">
        <v>337</v>
      </c>
      <c r="BG13" s="130" t="s">
        <v>338</v>
      </c>
      <c r="BH13" s="119" t="s">
        <v>338</v>
      </c>
      <c r="BM13" s="140"/>
      <c r="BN13" s="141"/>
      <c r="BO13" s="140"/>
      <c r="BP13" s="140"/>
      <c r="BQ13" s="140"/>
      <c r="BR13" s="140"/>
      <c r="BS13" s="140"/>
      <c r="BT13" s="140"/>
      <c r="BU13" s="147"/>
      <c r="BV13" s="147"/>
      <c r="BW13" s="147"/>
      <c r="BX13" s="148"/>
      <c r="BY13" s="147"/>
      <c r="BZ13" s="147"/>
      <c r="CA13" s="147"/>
      <c r="CB13" s="147"/>
      <c r="CC13" s="140"/>
      <c r="CD13" s="114"/>
      <c r="CE13" s="114"/>
      <c r="CF13" s="114"/>
      <c r="CG13" s="114"/>
      <c r="CH13" s="114"/>
      <c r="CI13" s="114"/>
      <c r="CJ13" s="114"/>
      <c r="CK13" s="115"/>
      <c r="CL13" s="115"/>
      <c r="CM13" s="115"/>
      <c r="CN13" s="115"/>
      <c r="CO13" s="162"/>
      <c r="CP13" s="158"/>
      <c r="CQ13" s="162"/>
      <c r="CR13" s="158"/>
      <c r="CS13" s="162"/>
      <c r="CT13" s="158"/>
      <c r="CU13" s="114"/>
      <c r="CV13" s="170"/>
      <c r="CW13" s="166"/>
      <c r="CX13" s="114"/>
      <c r="CY13" s="166"/>
      <c r="CZ13" s="81"/>
      <c r="DA13" s="166"/>
      <c r="DB13" s="81"/>
      <c r="DC13" s="81"/>
      <c r="DD13" s="166"/>
      <c r="DE13" s="177"/>
      <c r="DF13" s="115"/>
      <c r="DG13" s="115"/>
      <c r="DH13" s="115"/>
      <c r="DI13" s="115"/>
      <c r="DJ13" s="115"/>
      <c r="DK13" s="115"/>
      <c r="DL13" s="115"/>
      <c r="DM13" s="115"/>
      <c r="DN13" s="177"/>
      <c r="DO13" s="177"/>
      <c r="DP13" s="166"/>
      <c r="DQ13" s="81"/>
      <c r="DR13" s="166"/>
      <c r="DS13" s="81"/>
      <c r="DT13" s="166"/>
      <c r="DU13" s="81"/>
      <c r="DV13" s="166"/>
      <c r="DW13" s="81"/>
      <c r="DX13" s="115"/>
      <c r="DY13" s="115"/>
      <c r="DZ13" s="115"/>
      <c r="EA13" s="115"/>
      <c r="EB13" s="115"/>
      <c r="EC13" s="115"/>
      <c r="ED13" s="115"/>
      <c r="EE13" s="115"/>
      <c r="EF13" s="81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224"/>
      <c r="FN13" s="114"/>
      <c r="FO13" s="114"/>
      <c r="FP13" s="114"/>
      <c r="FQ13" s="114"/>
      <c r="FR13" s="114"/>
      <c r="FS13" s="114"/>
      <c r="FT13" s="114"/>
      <c r="FU13" s="114"/>
      <c r="FV13" s="235"/>
      <c r="FW13" s="114"/>
      <c r="FX13" s="114"/>
      <c r="FY13" s="114"/>
      <c r="FZ13" s="114"/>
      <c r="GA13" s="114"/>
      <c r="GB13" s="114"/>
      <c r="GC13" s="140"/>
      <c r="GD13" s="237"/>
      <c r="GE13" s="114"/>
      <c r="GF13" s="114"/>
      <c r="GG13" s="114"/>
      <c r="GH13" s="114"/>
      <c r="GI13" s="114"/>
      <c r="GJ13" s="114"/>
      <c r="GK13" s="140"/>
    </row>
    <row r="14" customHeight="1" spans="1:193">
      <c r="A14" s="32"/>
      <c r="B14" s="46" t="s">
        <v>366</v>
      </c>
      <c r="C14" s="34" t="s">
        <v>340</v>
      </c>
      <c r="D14" s="34"/>
      <c r="E14" s="34" t="s">
        <v>341</v>
      </c>
      <c r="F14" s="34" t="s">
        <v>342</v>
      </c>
      <c r="G14" s="34" t="s">
        <v>343</v>
      </c>
      <c r="H14" s="34" t="s">
        <v>367</v>
      </c>
      <c r="I14" s="61" t="s">
        <v>345</v>
      </c>
      <c r="J14" s="34"/>
      <c r="K14" s="88"/>
      <c r="L14" s="88"/>
      <c r="M14" s="61"/>
      <c r="N14" s="75">
        <f>O14*0.9</f>
        <v>0</v>
      </c>
      <c r="O14" s="76"/>
      <c r="P14" s="75">
        <f>Q14*0.9</f>
        <v>0</v>
      </c>
      <c r="Q14" s="76"/>
      <c r="R14" s="75">
        <f>S14*0.9</f>
        <v>0</v>
      </c>
      <c r="S14" s="76"/>
      <c r="T14" s="75">
        <f>U14*0.9</f>
        <v>0</v>
      </c>
      <c r="U14" s="76"/>
      <c r="V14" s="75">
        <f>W14*0.9</f>
        <v>149.976</v>
      </c>
      <c r="W14" s="76">
        <v>166.64</v>
      </c>
      <c r="X14" s="75">
        <f>Y14*0.9</f>
        <v>0</v>
      </c>
      <c r="Y14" s="76"/>
      <c r="Z14" s="75">
        <f>AA14*0.9</f>
        <v>0</v>
      </c>
      <c r="AA14" s="76"/>
      <c r="AB14" s="75">
        <f>AC14*0.9</f>
        <v>0</v>
      </c>
      <c r="AC14" s="76"/>
      <c r="AD14" s="75">
        <f>AE14*0.9</f>
        <v>0</v>
      </c>
      <c r="AE14" s="112"/>
      <c r="AF14" s="75">
        <v>0</v>
      </c>
      <c r="AG14" s="112"/>
      <c r="AH14" s="75">
        <v>0</v>
      </c>
      <c r="AI14" s="112"/>
      <c r="AJ14" s="75">
        <v>0</v>
      </c>
      <c r="AK14" s="112"/>
      <c r="AL14" s="116">
        <v>183.06</v>
      </c>
      <c r="AM14" s="4">
        <v>226</v>
      </c>
      <c r="AN14" s="116"/>
      <c r="AO14" s="4">
        <v>0</v>
      </c>
      <c r="AP14" s="116"/>
      <c r="AQ14" s="4">
        <v>0</v>
      </c>
      <c r="AR14" s="112"/>
      <c r="AS14" s="4"/>
      <c r="AT14" s="4"/>
      <c r="AU14" s="116">
        <v>65.256975</v>
      </c>
      <c r="AV14" s="4"/>
      <c r="AW14" s="112"/>
      <c r="AX14" s="4"/>
      <c r="AY14" s="112"/>
      <c r="AZ14" s="4"/>
      <c r="BA14" s="112"/>
      <c r="BB14" s="112">
        <v>72.51</v>
      </c>
      <c r="BC14" s="4"/>
      <c r="BD14" s="112"/>
      <c r="BE14" s="4"/>
      <c r="BF14" s="112"/>
      <c r="BG14" s="4"/>
      <c r="BH14" s="112"/>
      <c r="BM14" s="142">
        <f>AE14*0.9</f>
        <v>0</v>
      </c>
      <c r="BN14" s="143">
        <f>BM14*0.9</f>
        <v>0</v>
      </c>
      <c r="BO14" s="144">
        <f>AG14*0.9</f>
        <v>0</v>
      </c>
      <c r="BP14" s="144">
        <f>BO14*0.9</f>
        <v>0</v>
      </c>
      <c r="BQ14" s="144">
        <f>AI14*0.9</f>
        <v>0</v>
      </c>
      <c r="BR14" s="144">
        <f>BQ14*0.9</f>
        <v>0</v>
      </c>
      <c r="BS14" s="144">
        <f>BT14*0.9</f>
        <v>0</v>
      </c>
      <c r="BT14" s="142">
        <f>AK14*0.9</f>
        <v>0</v>
      </c>
      <c r="BU14" s="8">
        <f>AL14*0.9</f>
        <v>164.754</v>
      </c>
      <c r="BV14" s="8">
        <f>BU14*0.9</f>
        <v>148.2786</v>
      </c>
      <c r="BW14" s="8">
        <f>AN14*0.9</f>
        <v>0</v>
      </c>
      <c r="BX14" s="149">
        <f>BW14*0.9</f>
        <v>0</v>
      </c>
      <c r="BY14" s="8">
        <f>AP14*0.9</f>
        <v>0</v>
      </c>
      <c r="BZ14" s="8">
        <f>BY14*0.9</f>
        <v>0</v>
      </c>
      <c r="CA14" s="8">
        <f>CB14*0.9</f>
        <v>0</v>
      </c>
      <c r="CB14" s="8">
        <f>AR14*0.9</f>
        <v>0</v>
      </c>
      <c r="CC14" s="142">
        <f>AU14*0.9</f>
        <v>58.7312775</v>
      </c>
      <c r="CD14" s="151">
        <f>CC14*0.9*0.9</f>
        <v>47.572334775</v>
      </c>
      <c r="CE14" s="151">
        <f>AW14*0.9</f>
        <v>0</v>
      </c>
      <c r="CF14" s="151">
        <f>CE14*0.9*0.9</f>
        <v>0</v>
      </c>
      <c r="CG14" s="151">
        <f>AY14*0.9</f>
        <v>0</v>
      </c>
      <c r="CH14" s="151">
        <f>CG14*0.9*0.9</f>
        <v>0</v>
      </c>
      <c r="CI14" s="151">
        <f>CJ14*0.9*0.9</f>
        <v>0</v>
      </c>
      <c r="CJ14" s="152">
        <f>BA14*0.9</f>
        <v>0</v>
      </c>
      <c r="CK14" s="159">
        <f>CD14-CD14*10/100</f>
        <v>42.8151012975</v>
      </c>
      <c r="CL14" s="159">
        <f>CF14-CF14*10/100</f>
        <v>0</v>
      </c>
      <c r="CM14" s="159">
        <f>CH14-CH14*10/100</f>
        <v>0</v>
      </c>
      <c r="CN14" s="159">
        <f>CI14-CI14*10/100</f>
        <v>0</v>
      </c>
      <c r="CO14" s="160">
        <f>BB14*0.9</f>
        <v>65.259</v>
      </c>
      <c r="CP14" s="161">
        <f>CO14*0.9*0.9</f>
        <v>52.85979</v>
      </c>
      <c r="CQ14" s="160">
        <f>BD14*0.9</f>
        <v>0</v>
      </c>
      <c r="CR14" s="161">
        <f>CQ14*0.9*0.9</f>
        <v>0</v>
      </c>
      <c r="CS14" s="160">
        <f>BF14*0.9</f>
        <v>0</v>
      </c>
      <c r="CT14" s="161">
        <f>CS14*0.9*0.9</f>
        <v>0</v>
      </c>
      <c r="CU14" s="167">
        <f>CV14*0.9*0.9</f>
        <v>0</v>
      </c>
      <c r="CV14" s="168">
        <f>BH14*0.9</f>
        <v>0</v>
      </c>
      <c r="CW14" s="152">
        <v>65.259</v>
      </c>
      <c r="CX14" s="151">
        <f>CW14*0.9*0.9</f>
        <v>52.85979</v>
      </c>
      <c r="CY14" s="138"/>
      <c r="CZ14" s="138">
        <f>CY14*0.9*0.9</f>
        <v>0</v>
      </c>
      <c r="DA14" s="138"/>
      <c r="DB14" s="138">
        <f>DA14*0.9*0.9</f>
        <v>0</v>
      </c>
      <c r="DC14" s="138">
        <f>DD14*0.9*0.9</f>
        <v>0</v>
      </c>
      <c r="DD14" s="169"/>
      <c r="DF14" s="159">
        <f>CX14-CX14*10/100</f>
        <v>47.573811</v>
      </c>
      <c r="DG14" s="159">
        <f>DF14*0.9</f>
        <v>42.8164299</v>
      </c>
      <c r="DH14" s="159">
        <f>CZ14-CZ14*10/100</f>
        <v>0</v>
      </c>
      <c r="DI14" s="159">
        <f>DH14*0.9</f>
        <v>0</v>
      </c>
      <c r="DJ14" s="159">
        <f>DB14-DB14*10/100</f>
        <v>0</v>
      </c>
      <c r="DK14" s="159">
        <f>DJ14*0.9</f>
        <v>0</v>
      </c>
      <c r="DL14" s="159">
        <f>DM14*0.9</f>
        <v>0</v>
      </c>
      <c r="DM14" s="159">
        <f>DC14-DC14*10/100</f>
        <v>0</v>
      </c>
      <c r="DP14" s="152"/>
      <c r="DQ14" s="146">
        <f>58.73*0.9</f>
        <v>52.857</v>
      </c>
      <c r="DR14" s="146"/>
      <c r="DS14" s="146">
        <f>DR14*0.7*1.05</f>
        <v>0</v>
      </c>
      <c r="DT14" s="146"/>
      <c r="DU14" s="146">
        <f>DT14*0.7*1.05</f>
        <v>0</v>
      </c>
      <c r="DV14" s="192"/>
      <c r="DW14" s="146">
        <f>DV14*0.7*1.05</f>
        <v>0</v>
      </c>
      <c r="DX14" s="159">
        <f>DQ14-DQ14*10/100</f>
        <v>47.5713</v>
      </c>
      <c r="DY14" s="159">
        <f>DX14*0.9</f>
        <v>42.81417</v>
      </c>
      <c r="DZ14" s="159">
        <f>DS14-DS14*10/100</f>
        <v>0</v>
      </c>
      <c r="EA14" s="159">
        <f>DZ14*0.9</f>
        <v>0</v>
      </c>
      <c r="EB14" s="159">
        <f>DU14-DU14*10/100</f>
        <v>0</v>
      </c>
      <c r="EC14" s="159">
        <f>EB14*0.9</f>
        <v>0</v>
      </c>
      <c r="ED14" s="159">
        <f>EE14*0.9</f>
        <v>0</v>
      </c>
      <c r="EE14" s="159">
        <f>DW14-DW14*10/100</f>
        <v>0</v>
      </c>
      <c r="EF14" s="146"/>
      <c r="EG14" s="202">
        <f>DQ14+EF14</f>
        <v>52.857</v>
      </c>
      <c r="EH14" s="202">
        <f>DS14+EF14</f>
        <v>0</v>
      </c>
      <c r="EI14" s="202">
        <f>DU14+EF14</f>
        <v>0</v>
      </c>
      <c r="EJ14" s="202">
        <f>DW14+EF14</f>
        <v>0</v>
      </c>
      <c r="EK14" s="159">
        <f>EG14-EG14*10/100</f>
        <v>47.5713</v>
      </c>
      <c r="EL14" s="159">
        <f>EK14*0.9</f>
        <v>42.81417</v>
      </c>
      <c r="EM14" s="159">
        <f>EH14-EH14*10/100</f>
        <v>0</v>
      </c>
      <c r="EN14" s="159">
        <f>EM14*0.9</f>
        <v>0</v>
      </c>
      <c r="EO14" s="159">
        <f>EI14-EI14*10/100</f>
        <v>0</v>
      </c>
      <c r="EP14" s="159">
        <f>EO14*0.9</f>
        <v>0</v>
      </c>
      <c r="EQ14" s="159">
        <f>ER14*0.9</f>
        <v>0</v>
      </c>
      <c r="ER14" s="159">
        <f>EJ14-EJ14*10/100</f>
        <v>0</v>
      </c>
      <c r="ET14" s="202">
        <v>0</v>
      </c>
      <c r="EU14" s="202">
        <v>0</v>
      </c>
      <c r="EV14" s="202">
        <v>0</v>
      </c>
      <c r="EW14" s="202">
        <v>0</v>
      </c>
      <c r="EX14" s="212">
        <f>ET14+(ET14*5/100)</f>
        <v>0</v>
      </c>
      <c r="EY14" s="212">
        <f>EU14+(EU14*5/100)</f>
        <v>0</v>
      </c>
      <c r="EZ14" s="212">
        <f>EV14+(EV14*5/100)</f>
        <v>0</v>
      </c>
      <c r="FA14" s="212">
        <f>EW14+(EW14*5/100)</f>
        <v>0</v>
      </c>
      <c r="FB14" s="213">
        <f>EX14-(EX14*30/100)</f>
        <v>0</v>
      </c>
      <c r="FC14" s="213">
        <f>EY14-(EY14*30/100)</f>
        <v>0</v>
      </c>
      <c r="FD14" s="213">
        <f>EZ14-(EZ14*30/100)</f>
        <v>0</v>
      </c>
      <c r="FE14" s="213">
        <f>FA14-(FA14*30/100)</f>
        <v>0</v>
      </c>
      <c r="FF14" s="215">
        <v>42.813</v>
      </c>
      <c r="FG14" s="215">
        <f>FF14*0.9</f>
        <v>38.5317</v>
      </c>
      <c r="FH14" s="215">
        <v>0</v>
      </c>
      <c r="FI14" s="215">
        <f>FH14*0.9</f>
        <v>0</v>
      </c>
      <c r="FJ14" s="215">
        <v>0</v>
      </c>
      <c r="FK14" s="215">
        <f>FJ14*0.9</f>
        <v>0</v>
      </c>
      <c r="FL14" s="215">
        <f>FM14*0.9</f>
        <v>0</v>
      </c>
      <c r="FM14" s="221">
        <v>0</v>
      </c>
      <c r="FN14" s="225"/>
      <c r="FO14" s="223">
        <f>FN14*0.7*1.05</f>
        <v>0</v>
      </c>
      <c r="FP14" s="223"/>
      <c r="FQ14" s="223">
        <f>FP14*0.7*1.05</f>
        <v>0</v>
      </c>
      <c r="FR14" s="223"/>
      <c r="FS14" s="223">
        <f>FR14*0.7*1.05</f>
        <v>0</v>
      </c>
      <c r="FT14" s="223"/>
      <c r="FU14" s="223">
        <f>FT14*0.7*1.05</f>
        <v>0</v>
      </c>
      <c r="FV14" s="235">
        <v>38.53</v>
      </c>
      <c r="FW14" s="236">
        <f>FV14*0.8</f>
        <v>30.824</v>
      </c>
      <c r="FX14" s="236">
        <f>FY14*0.9</f>
        <v>0</v>
      </c>
      <c r="FY14" s="236">
        <v>0</v>
      </c>
      <c r="FZ14" s="236">
        <f>GA14*0.9</f>
        <v>0</v>
      </c>
      <c r="GA14" s="236">
        <v>0</v>
      </c>
      <c r="GB14" s="236">
        <f>GC14*0.9</f>
        <v>0</v>
      </c>
      <c r="GC14" s="239">
        <v>0</v>
      </c>
      <c r="GD14" s="235">
        <v>30.82</v>
      </c>
      <c r="GE14" s="236">
        <f>GD14*0.9</f>
        <v>27.738</v>
      </c>
      <c r="GF14" s="236">
        <f>GG14*0.9</f>
        <v>0</v>
      </c>
      <c r="GG14" s="239">
        <v>0</v>
      </c>
      <c r="GH14" s="236">
        <f>GI14*0.9</f>
        <v>0</v>
      </c>
      <c r="GI14" s="239">
        <v>0</v>
      </c>
      <c r="GJ14" s="236">
        <f>GK14*0.9</f>
        <v>0</v>
      </c>
      <c r="GK14" s="239">
        <v>0</v>
      </c>
    </row>
    <row r="15" customHeight="1" spans="1:193">
      <c r="A15" s="32"/>
      <c r="B15" s="46" t="s">
        <v>366</v>
      </c>
      <c r="C15" s="34" t="s">
        <v>368</v>
      </c>
      <c r="D15" s="34"/>
      <c r="E15" s="34" t="s">
        <v>341</v>
      </c>
      <c r="F15" s="34" t="s">
        <v>368</v>
      </c>
      <c r="G15" s="34" t="s">
        <v>369</v>
      </c>
      <c r="H15" s="34" t="s">
        <v>370</v>
      </c>
      <c r="I15" s="61" t="s">
        <v>345</v>
      </c>
      <c r="J15" s="34" t="s">
        <v>371</v>
      </c>
      <c r="K15" s="88"/>
      <c r="L15" s="88"/>
      <c r="M15" s="61"/>
      <c r="N15" s="75">
        <f>O15*0.9</f>
        <v>0</v>
      </c>
      <c r="O15" s="76"/>
      <c r="P15" s="75">
        <f>Q15*0.9</f>
        <v>0</v>
      </c>
      <c r="Q15" s="76"/>
      <c r="R15" s="75">
        <f>S15*0.9</f>
        <v>0</v>
      </c>
      <c r="S15" s="76"/>
      <c r="T15" s="75">
        <f>U15*0.9</f>
        <v>0</v>
      </c>
      <c r="U15" s="76"/>
      <c r="V15" s="75">
        <f>W15*0.9</f>
        <v>213.426</v>
      </c>
      <c r="W15" s="76">
        <v>237.14</v>
      </c>
      <c r="X15" s="75">
        <f>Y15*0.9</f>
        <v>0</v>
      </c>
      <c r="Y15" s="76"/>
      <c r="Z15" s="75">
        <f>AA15*0.9</f>
        <v>0</v>
      </c>
      <c r="AA15" s="76"/>
      <c r="AB15" s="75">
        <f>AC15*0.9</f>
        <v>0</v>
      </c>
      <c r="AC15" s="76"/>
      <c r="AD15" s="75">
        <f>AE15*0.9</f>
        <v>288.8109</v>
      </c>
      <c r="AE15" s="112">
        <v>320.901</v>
      </c>
      <c r="AF15" s="75">
        <v>0</v>
      </c>
      <c r="AG15" s="112"/>
      <c r="AH15" s="75">
        <v>0</v>
      </c>
      <c r="AI15" s="112"/>
      <c r="AJ15" s="75">
        <v>0</v>
      </c>
      <c r="AK15" s="112"/>
      <c r="AL15" s="116">
        <v>260.01</v>
      </c>
      <c r="AM15" s="4">
        <v>321</v>
      </c>
      <c r="AN15" s="116"/>
      <c r="AO15" s="4">
        <v>0</v>
      </c>
      <c r="AP15" s="116"/>
      <c r="AQ15" s="4">
        <v>0</v>
      </c>
      <c r="AR15" s="112"/>
      <c r="AS15" s="4"/>
      <c r="AT15" s="4"/>
      <c r="AU15" s="116">
        <v>92.867985</v>
      </c>
      <c r="AV15" s="4"/>
      <c r="AW15" s="112"/>
      <c r="AX15" s="4"/>
      <c r="AY15" s="112"/>
      <c r="AZ15" s="4"/>
      <c r="BA15" s="112"/>
      <c r="BB15" s="112">
        <v>103.19</v>
      </c>
      <c r="BC15" s="4"/>
      <c r="BD15" s="112"/>
      <c r="BE15" s="4"/>
      <c r="BF15" s="112"/>
      <c r="BG15" s="4"/>
      <c r="BH15" s="112"/>
      <c r="BM15" s="142">
        <f>AE15*0.9</f>
        <v>288.8109</v>
      </c>
      <c r="BN15" s="143">
        <f>BM15*0.9</f>
        <v>259.92981</v>
      </c>
      <c r="BO15" s="144">
        <f>AG15*0.9</f>
        <v>0</v>
      </c>
      <c r="BP15" s="144">
        <f>BO15*0.9</f>
        <v>0</v>
      </c>
      <c r="BQ15" s="144">
        <f>AI15*0.9</f>
        <v>0</v>
      </c>
      <c r="BR15" s="144">
        <f>BQ15*0.9</f>
        <v>0</v>
      </c>
      <c r="BS15" s="144">
        <f>BT15*0.9</f>
        <v>0</v>
      </c>
      <c r="BT15" s="142">
        <f>AK15*0.9</f>
        <v>0</v>
      </c>
      <c r="BU15" s="8">
        <f>AL15*0.9</f>
        <v>234.009</v>
      </c>
      <c r="BV15" s="8">
        <f>BU15*0.9</f>
        <v>210.6081</v>
      </c>
      <c r="BW15" s="8">
        <f>AN15*0.9</f>
        <v>0</v>
      </c>
      <c r="BX15" s="149">
        <f>BW15*0.9</f>
        <v>0</v>
      </c>
      <c r="BY15" s="8">
        <f>AP15*0.9</f>
        <v>0</v>
      </c>
      <c r="BZ15" s="8">
        <f>BY15*0.9</f>
        <v>0</v>
      </c>
      <c r="CA15" s="8">
        <f>CB15*0.9</f>
        <v>0</v>
      </c>
      <c r="CB15" s="8">
        <f>AR15*0.9</f>
        <v>0</v>
      </c>
      <c r="CC15" s="142">
        <f>AU15*0.9</f>
        <v>83.5811865</v>
      </c>
      <c r="CD15" s="151">
        <f>CC15*0.9*0.9</f>
        <v>67.700761065</v>
      </c>
      <c r="CE15" s="151">
        <f>AW15*0.9</f>
        <v>0</v>
      </c>
      <c r="CF15" s="151">
        <f>CE15*0.9*0.9</f>
        <v>0</v>
      </c>
      <c r="CG15" s="151">
        <f>AY15*0.9</f>
        <v>0</v>
      </c>
      <c r="CH15" s="151">
        <f>CG15*0.9*0.9</f>
        <v>0</v>
      </c>
      <c r="CI15" s="151">
        <f>CJ15*0.9*0.9</f>
        <v>0</v>
      </c>
      <c r="CJ15" s="152">
        <f>BA15*0.9</f>
        <v>0</v>
      </c>
      <c r="CK15" s="159">
        <f>CD15-CD15*10/100</f>
        <v>60.9306849585</v>
      </c>
      <c r="CL15" s="159">
        <f>CF15-CF15*10/100</f>
        <v>0</v>
      </c>
      <c r="CM15" s="159">
        <f>CH15-CH15*10/100</f>
        <v>0</v>
      </c>
      <c r="CN15" s="159">
        <f>CI15-CI15*10/100</f>
        <v>0</v>
      </c>
      <c r="CO15" s="160">
        <f>BB15*0.9</f>
        <v>92.871</v>
      </c>
      <c r="CP15" s="161">
        <f>CO15*0.9*0.9</f>
        <v>75.22551</v>
      </c>
      <c r="CQ15" s="160">
        <f>BD15*0.9</f>
        <v>0</v>
      </c>
      <c r="CR15" s="161">
        <f>CQ15*0.9*0.9</f>
        <v>0</v>
      </c>
      <c r="CS15" s="160">
        <f>BF15*0.9</f>
        <v>0</v>
      </c>
      <c r="CT15" s="161">
        <f>CS15*0.9*0.9</f>
        <v>0</v>
      </c>
      <c r="CU15" s="167">
        <f>CV15*0.9*0.9</f>
        <v>0</v>
      </c>
      <c r="CV15" s="168">
        <f>BH15*0.9</f>
        <v>0</v>
      </c>
      <c r="CW15" s="152">
        <v>92.871</v>
      </c>
      <c r="CX15" s="151">
        <f>CW15*0.9*0.9</f>
        <v>75.22551</v>
      </c>
      <c r="CY15" s="138"/>
      <c r="CZ15" s="138">
        <f>CY15*0.9*0.9</f>
        <v>0</v>
      </c>
      <c r="DA15" s="138"/>
      <c r="DB15" s="138">
        <f>DA15*0.9*0.9</f>
        <v>0</v>
      </c>
      <c r="DC15" s="138">
        <f>DD15*0.9*0.9</f>
        <v>0</v>
      </c>
      <c r="DD15" s="169"/>
      <c r="DF15" s="159">
        <f>CX15-CX15*10/100</f>
        <v>67.702959</v>
      </c>
      <c r="DG15" s="159">
        <f>DF15*0.9</f>
        <v>60.9326631</v>
      </c>
      <c r="DH15" s="159">
        <f>CZ15-CZ15*10/100</f>
        <v>0</v>
      </c>
      <c r="DI15" s="159">
        <f>DH15*0.9</f>
        <v>0</v>
      </c>
      <c r="DJ15" s="159">
        <f>DB15-DB15*10/100</f>
        <v>0</v>
      </c>
      <c r="DK15" s="159">
        <f>DJ15*0.9</f>
        <v>0</v>
      </c>
      <c r="DL15" s="159">
        <f>DM15*0.9</f>
        <v>0</v>
      </c>
      <c r="DM15" s="159">
        <f>DC15-DC15*10/100</f>
        <v>0</v>
      </c>
      <c r="DP15" s="152"/>
      <c r="DQ15" s="146">
        <f>83.59*0.9</f>
        <v>75.231</v>
      </c>
      <c r="DR15" s="146"/>
      <c r="DS15" s="146">
        <f>DR15*0.7*1.05</f>
        <v>0</v>
      </c>
      <c r="DT15" s="146"/>
      <c r="DU15" s="146">
        <f>DT15*0.7*1.05</f>
        <v>0</v>
      </c>
      <c r="DV15" s="192"/>
      <c r="DW15" s="146">
        <f>DV15*0.7*1.05</f>
        <v>0</v>
      </c>
      <c r="DX15" s="159">
        <f>DQ15-DQ15*10/100</f>
        <v>67.7079</v>
      </c>
      <c r="DY15" s="159">
        <f>DX15*0.9</f>
        <v>60.93711</v>
      </c>
      <c r="DZ15" s="159">
        <f>DS15-DS15*10/100</f>
        <v>0</v>
      </c>
      <c r="EA15" s="159">
        <f>DZ15*0.9</f>
        <v>0</v>
      </c>
      <c r="EB15" s="159">
        <f>DU15-DU15*10/100</f>
        <v>0</v>
      </c>
      <c r="EC15" s="159">
        <f>EB15*0.9</f>
        <v>0</v>
      </c>
      <c r="ED15" s="159">
        <f>EE15*0.9</f>
        <v>0</v>
      </c>
      <c r="EE15" s="159">
        <f>DW15-DW15*10/100</f>
        <v>0</v>
      </c>
      <c r="EF15" s="146"/>
      <c r="EG15" s="202">
        <f>DQ15+EF15</f>
        <v>75.231</v>
      </c>
      <c r="EH15" s="202">
        <f>DS15+EF15</f>
        <v>0</v>
      </c>
      <c r="EI15" s="202">
        <f>DU15+EF15</f>
        <v>0</v>
      </c>
      <c r="EJ15" s="202">
        <f>DW15+EF15</f>
        <v>0</v>
      </c>
      <c r="EK15" s="159">
        <f>EG15-EG15*10/100</f>
        <v>67.7079</v>
      </c>
      <c r="EL15" s="159">
        <f>EK15*0.9</f>
        <v>60.93711</v>
      </c>
      <c r="EM15" s="159">
        <f>EH15-EH15*10/100</f>
        <v>0</v>
      </c>
      <c r="EN15" s="159">
        <f>EM15*0.9</f>
        <v>0</v>
      </c>
      <c r="EO15" s="159">
        <f>EI15-EI15*10/100</f>
        <v>0</v>
      </c>
      <c r="EP15" s="159">
        <f>EO15*0.9</f>
        <v>0</v>
      </c>
      <c r="EQ15" s="159">
        <f>ER15*0.9</f>
        <v>0</v>
      </c>
      <c r="ER15" s="159">
        <f>EJ15-EJ15*10/100</f>
        <v>0</v>
      </c>
      <c r="ET15" s="202">
        <v>0</v>
      </c>
      <c r="EU15" s="202">
        <v>0</v>
      </c>
      <c r="EV15" s="202">
        <v>0</v>
      </c>
      <c r="EW15" s="202">
        <v>0</v>
      </c>
      <c r="EX15" s="212">
        <f>ET15+(ET15*5/100)</f>
        <v>0</v>
      </c>
      <c r="EY15" s="212">
        <f>EU15+(EU15*5/100)</f>
        <v>0</v>
      </c>
      <c r="EZ15" s="212">
        <f>EV15+(EV15*5/100)</f>
        <v>0</v>
      </c>
      <c r="FA15" s="212">
        <f>EW15+(EW15*5/100)</f>
        <v>0</v>
      </c>
      <c r="FB15" s="213">
        <f>EX15-(EX15*30/100)</f>
        <v>0</v>
      </c>
      <c r="FC15" s="213">
        <f>EY15-(EY15*30/100)</f>
        <v>0</v>
      </c>
      <c r="FD15" s="213">
        <f>EZ15-(EZ15*30/100)</f>
        <v>0</v>
      </c>
      <c r="FE15" s="213">
        <f>FA15-(FA15*30/100)</f>
        <v>0</v>
      </c>
      <c r="FF15" s="215">
        <v>60.939</v>
      </c>
      <c r="FG15" s="215">
        <f>FF15*0.9</f>
        <v>54.8451</v>
      </c>
      <c r="FH15" s="215">
        <v>0</v>
      </c>
      <c r="FI15" s="215">
        <f>FH15*0.9</f>
        <v>0</v>
      </c>
      <c r="FJ15" s="215">
        <v>0</v>
      </c>
      <c r="FK15" s="215">
        <f>FJ15*0.9</f>
        <v>0</v>
      </c>
      <c r="FL15" s="215">
        <f>FM15*0.9</f>
        <v>0</v>
      </c>
      <c r="FM15" s="221">
        <v>0</v>
      </c>
      <c r="FN15" s="225"/>
      <c r="FO15" s="223">
        <f>FN15*0.7*1.05</f>
        <v>0</v>
      </c>
      <c r="FP15" s="223"/>
      <c r="FQ15" s="223">
        <f>FP15*0.7*1.05</f>
        <v>0</v>
      </c>
      <c r="FR15" s="223"/>
      <c r="FS15" s="223">
        <f>FR15*0.7*1.05</f>
        <v>0</v>
      </c>
      <c r="FT15" s="223"/>
      <c r="FU15" s="223">
        <f>FT15*0.7*1.05</f>
        <v>0</v>
      </c>
      <c r="FV15" s="235">
        <v>54.85</v>
      </c>
      <c r="FW15" s="236">
        <f>FV15*0.8</f>
        <v>43.88</v>
      </c>
      <c r="FX15" s="236">
        <f>FY15*0.9</f>
        <v>0</v>
      </c>
      <c r="FY15" s="236">
        <v>0</v>
      </c>
      <c r="FZ15" s="236">
        <f>GA15*0.9</f>
        <v>0</v>
      </c>
      <c r="GA15" s="236">
        <v>0</v>
      </c>
      <c r="GB15" s="236">
        <f>GC15*0.9</f>
        <v>0</v>
      </c>
      <c r="GC15" s="239">
        <v>0</v>
      </c>
      <c r="GD15" s="235">
        <v>43.88</v>
      </c>
      <c r="GE15" s="236">
        <f>GD15*0.9</f>
        <v>39.492</v>
      </c>
      <c r="GF15" s="236">
        <f>GG15*0.9</f>
        <v>0</v>
      </c>
      <c r="GG15" s="239">
        <v>0</v>
      </c>
      <c r="GH15" s="236">
        <f>GI15*0.9</f>
        <v>0</v>
      </c>
      <c r="GI15" s="239">
        <v>0</v>
      </c>
      <c r="GJ15" s="236">
        <f>GK15*0.9</f>
        <v>0</v>
      </c>
      <c r="GK15" s="239">
        <v>0</v>
      </c>
    </row>
    <row r="16" ht="23.25" customHeight="1" spans="1:193">
      <c r="A16" s="37" t="s">
        <v>372</v>
      </c>
      <c r="B16" s="38"/>
      <c r="C16" s="38"/>
      <c r="D16" s="38"/>
      <c r="E16" s="38"/>
      <c r="F16" s="38"/>
      <c r="G16" s="38"/>
      <c r="H16" s="38"/>
      <c r="I16" s="78"/>
      <c r="J16" s="79" t="s">
        <v>354</v>
      </c>
      <c r="K16" s="79" t="s">
        <v>355</v>
      </c>
      <c r="L16" s="79" t="s">
        <v>356</v>
      </c>
      <c r="M16" s="79" t="s">
        <v>357</v>
      </c>
      <c r="N16" s="80" t="s">
        <v>335</v>
      </c>
      <c r="O16" s="81" t="s">
        <v>335</v>
      </c>
      <c r="P16" s="81" t="s">
        <v>336</v>
      </c>
      <c r="Q16" s="81" t="s">
        <v>336</v>
      </c>
      <c r="R16" s="81" t="s">
        <v>337</v>
      </c>
      <c r="S16" s="81" t="s">
        <v>337</v>
      </c>
      <c r="T16" s="102" t="s">
        <v>338</v>
      </c>
      <c r="U16" s="103" t="s">
        <v>338</v>
      </c>
      <c r="V16" s="81" t="s">
        <v>335</v>
      </c>
      <c r="W16" s="81" t="s">
        <v>335</v>
      </c>
      <c r="X16" s="81" t="s">
        <v>336</v>
      </c>
      <c r="Y16" s="81" t="s">
        <v>336</v>
      </c>
      <c r="Z16" s="81" t="s">
        <v>337</v>
      </c>
      <c r="AA16" s="81" t="s">
        <v>337</v>
      </c>
      <c r="AB16" s="114" t="s">
        <v>338</v>
      </c>
      <c r="AC16" s="114" t="s">
        <v>338</v>
      </c>
      <c r="AD16" s="115" t="s">
        <v>335</v>
      </c>
      <c r="AE16" s="115" t="s">
        <v>335</v>
      </c>
      <c r="AF16" s="115" t="s">
        <v>336</v>
      </c>
      <c r="AG16" s="115" t="s">
        <v>336</v>
      </c>
      <c r="AH16" s="115" t="s">
        <v>337</v>
      </c>
      <c r="AI16" s="115" t="s">
        <v>337</v>
      </c>
      <c r="AJ16" s="119" t="s">
        <v>338</v>
      </c>
      <c r="AK16" s="119" t="s">
        <v>338</v>
      </c>
      <c r="AL16" s="115" t="s">
        <v>335</v>
      </c>
      <c r="AM16" s="115" t="s">
        <v>335</v>
      </c>
      <c r="AN16" s="115" t="s">
        <v>336</v>
      </c>
      <c r="AO16" s="115" t="s">
        <v>336</v>
      </c>
      <c r="AP16" s="115" t="s">
        <v>337</v>
      </c>
      <c r="AQ16" s="115" t="s">
        <v>337</v>
      </c>
      <c r="AR16" s="119" t="s">
        <v>338</v>
      </c>
      <c r="AS16" s="119"/>
      <c r="AT16" s="128"/>
      <c r="AU16" s="115" t="s">
        <v>335</v>
      </c>
      <c r="AV16" s="128" t="s">
        <v>336</v>
      </c>
      <c r="AW16" s="115" t="s">
        <v>336</v>
      </c>
      <c r="AX16" s="128" t="s">
        <v>337</v>
      </c>
      <c r="AY16" s="115" t="s">
        <v>337</v>
      </c>
      <c r="AZ16" s="130" t="s">
        <v>338</v>
      </c>
      <c r="BA16" s="119" t="s">
        <v>338</v>
      </c>
      <c r="BB16" s="115" t="s">
        <v>335</v>
      </c>
      <c r="BC16" s="128" t="s">
        <v>336</v>
      </c>
      <c r="BD16" s="119" t="s">
        <v>336</v>
      </c>
      <c r="BE16" s="128" t="s">
        <v>337</v>
      </c>
      <c r="BF16" s="115" t="s">
        <v>337</v>
      </c>
      <c r="BG16" s="130" t="s">
        <v>338</v>
      </c>
      <c r="BH16" s="119" t="s">
        <v>338</v>
      </c>
      <c r="BM16" s="140"/>
      <c r="BN16" s="141"/>
      <c r="BO16" s="140"/>
      <c r="BP16" s="140"/>
      <c r="BQ16" s="140"/>
      <c r="BR16" s="140"/>
      <c r="BS16" s="140"/>
      <c r="BT16" s="140"/>
      <c r="BU16" s="147"/>
      <c r="BV16" s="147"/>
      <c r="BW16" s="147"/>
      <c r="BX16" s="148"/>
      <c r="BY16" s="147"/>
      <c r="BZ16" s="147"/>
      <c r="CA16" s="147"/>
      <c r="CB16" s="147"/>
      <c r="CC16" s="140"/>
      <c r="CD16" s="114"/>
      <c r="CE16" s="114"/>
      <c r="CF16" s="114"/>
      <c r="CG16" s="114"/>
      <c r="CH16" s="114"/>
      <c r="CI16" s="114"/>
      <c r="CJ16" s="114"/>
      <c r="CK16" s="115"/>
      <c r="CL16" s="115"/>
      <c r="CM16" s="115"/>
      <c r="CN16" s="115"/>
      <c r="CO16" s="162"/>
      <c r="CP16" s="158"/>
      <c r="CQ16" s="162"/>
      <c r="CR16" s="158"/>
      <c r="CS16" s="162"/>
      <c r="CT16" s="158"/>
      <c r="CU16" s="114"/>
      <c r="CV16" s="170"/>
      <c r="CW16" s="166"/>
      <c r="CX16" s="114"/>
      <c r="CY16" s="166"/>
      <c r="CZ16" s="81"/>
      <c r="DA16" s="166"/>
      <c r="DB16" s="81"/>
      <c r="DC16" s="81"/>
      <c r="DD16" s="166"/>
      <c r="DE16" s="177"/>
      <c r="DF16" s="115"/>
      <c r="DG16" s="115"/>
      <c r="DH16" s="115"/>
      <c r="DI16" s="115"/>
      <c r="DJ16" s="115"/>
      <c r="DK16" s="115"/>
      <c r="DL16" s="115"/>
      <c r="DM16" s="115"/>
      <c r="DN16" s="177"/>
      <c r="DO16" s="177"/>
      <c r="DP16" s="166"/>
      <c r="DQ16" s="81"/>
      <c r="DR16" s="166"/>
      <c r="DS16" s="81"/>
      <c r="DT16" s="166"/>
      <c r="DU16" s="81"/>
      <c r="DV16" s="166"/>
      <c r="DW16" s="81"/>
      <c r="DX16" s="115"/>
      <c r="DY16" s="115"/>
      <c r="DZ16" s="115"/>
      <c r="EA16" s="115"/>
      <c r="EB16" s="115"/>
      <c r="EC16" s="115"/>
      <c r="ED16" s="115"/>
      <c r="EE16" s="115"/>
      <c r="EF16" s="81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224"/>
      <c r="FN16" s="114"/>
      <c r="FO16" s="114"/>
      <c r="FP16" s="114"/>
      <c r="FQ16" s="114"/>
      <c r="FR16" s="114"/>
      <c r="FS16" s="114"/>
      <c r="FT16" s="114"/>
      <c r="FU16" s="114"/>
      <c r="FV16" s="235"/>
      <c r="FW16" s="114"/>
      <c r="FX16" s="114"/>
      <c r="FY16" s="114"/>
      <c r="FZ16" s="114"/>
      <c r="GA16" s="114"/>
      <c r="GB16" s="114"/>
      <c r="GC16" s="140"/>
      <c r="GD16" s="237"/>
      <c r="GE16" s="114"/>
      <c r="GF16" s="114"/>
      <c r="GG16" s="114"/>
      <c r="GH16" s="114"/>
      <c r="GI16" s="114"/>
      <c r="GJ16" s="114"/>
      <c r="GK16" s="140"/>
    </row>
    <row r="17" customHeight="1" spans="1:193">
      <c r="A17" s="32" t="s">
        <v>373</v>
      </c>
      <c r="B17" s="33" t="s">
        <v>374</v>
      </c>
      <c r="C17" s="42" t="s">
        <v>375</v>
      </c>
      <c r="D17" s="42" t="s">
        <v>376</v>
      </c>
      <c r="E17" s="42" t="s">
        <v>360</v>
      </c>
      <c r="F17" s="42" t="s">
        <v>375</v>
      </c>
      <c r="G17" s="42" t="s">
        <v>377</v>
      </c>
      <c r="H17" s="42" t="s">
        <v>378</v>
      </c>
      <c r="I17" s="89"/>
      <c r="J17" s="83">
        <v>139.5</v>
      </c>
      <c r="K17" s="74"/>
      <c r="L17" s="74"/>
      <c r="M17" s="74"/>
      <c r="N17" s="75">
        <f>O17*0.9</f>
        <v>87.885</v>
      </c>
      <c r="O17" s="84">
        <f>J17*1.7-J17</f>
        <v>97.65</v>
      </c>
      <c r="P17" s="75">
        <f>Q17*0.9</f>
        <v>0</v>
      </c>
      <c r="Q17" s="84"/>
      <c r="R17" s="75">
        <f>S17*0.9</f>
        <v>0</v>
      </c>
      <c r="S17" s="84"/>
      <c r="T17" s="75">
        <f>U17*0.9</f>
        <v>0</v>
      </c>
      <c r="U17" s="76"/>
      <c r="V17" s="75">
        <f>W17*0.9</f>
        <v>233.6166</v>
      </c>
      <c r="W17" s="104">
        <v>259.574</v>
      </c>
      <c r="X17" s="75">
        <f>Y17*0.9</f>
        <v>0</v>
      </c>
      <c r="Y17" s="104"/>
      <c r="Z17" s="75">
        <f>AA17*0.9</f>
        <v>0</v>
      </c>
      <c r="AA17" s="104"/>
      <c r="AB17" s="75">
        <f>AC17*0.9</f>
        <v>0</v>
      </c>
      <c r="AC17" s="104"/>
      <c r="AD17" s="75">
        <f>AE17*0.9</f>
        <v>316.13085</v>
      </c>
      <c r="AE17" s="116">
        <v>351.2565</v>
      </c>
      <c r="AF17" s="75">
        <v>0</v>
      </c>
      <c r="AG17" s="116"/>
      <c r="AH17" s="75">
        <v>0</v>
      </c>
      <c r="AI17" s="116"/>
      <c r="AJ17" s="75">
        <v>0</v>
      </c>
      <c r="AK17" s="116"/>
      <c r="AL17" s="116">
        <v>284.31</v>
      </c>
      <c r="AM17" s="4">
        <v>351</v>
      </c>
      <c r="AN17" s="116"/>
      <c r="AO17" s="4">
        <v>0</v>
      </c>
      <c r="AP17" s="116"/>
      <c r="AQ17" s="4">
        <v>0</v>
      </c>
      <c r="AR17" s="112"/>
      <c r="AS17" s="4"/>
      <c r="AT17" s="4"/>
      <c r="AU17" s="116">
        <v>101.652705</v>
      </c>
      <c r="AV17" s="4"/>
      <c r="AW17" s="112"/>
      <c r="AX17" s="4"/>
      <c r="AY17" s="112"/>
      <c r="AZ17" s="4"/>
      <c r="BA17" s="112"/>
      <c r="BB17" s="112">
        <v>112.95</v>
      </c>
      <c r="BC17" s="4"/>
      <c r="BD17" s="112"/>
      <c r="BE17" s="4"/>
      <c r="BF17" s="112"/>
      <c r="BG17" s="4"/>
      <c r="BH17" s="112"/>
      <c r="BM17" s="142">
        <f>AE17*0.9</f>
        <v>316.13085</v>
      </c>
      <c r="BN17" s="143">
        <f>BM17*0.9</f>
        <v>284.517765</v>
      </c>
      <c r="BO17" s="144">
        <f>AG17*0.9</f>
        <v>0</v>
      </c>
      <c r="BP17" s="144">
        <f>BO17*0.9</f>
        <v>0</v>
      </c>
      <c r="BQ17" s="144">
        <f>AI17*0.9</f>
        <v>0</v>
      </c>
      <c r="BR17" s="144">
        <f>BQ17*0.9</f>
        <v>0</v>
      </c>
      <c r="BS17" s="144">
        <f>BT17*0.9</f>
        <v>0</v>
      </c>
      <c r="BT17" s="142">
        <f t="shared" ref="BT17:BU20" si="6">AK17*0.9</f>
        <v>0</v>
      </c>
      <c r="BU17" s="8">
        <f t="shared" si="6"/>
        <v>255.879</v>
      </c>
      <c r="BV17" s="8">
        <f>BU17*0.9</f>
        <v>230.2911</v>
      </c>
      <c r="BW17" s="8">
        <f>AN17*0.9</f>
        <v>0</v>
      </c>
      <c r="BX17" s="149">
        <f>BW17*0.9</f>
        <v>0</v>
      </c>
      <c r="BY17" s="8">
        <f>AP17*0.9</f>
        <v>0</v>
      </c>
      <c r="BZ17" s="8">
        <f>BY17*0.9</f>
        <v>0</v>
      </c>
      <c r="CA17" s="8">
        <f>CB17*0.9</f>
        <v>0</v>
      </c>
      <c r="CB17" s="8">
        <f>AR17*0.9</f>
        <v>0</v>
      </c>
      <c r="CC17" s="142">
        <f>AU17*0.9</f>
        <v>91.4874345</v>
      </c>
      <c r="CD17" s="151">
        <f>CC17*0.9*0.9</f>
        <v>74.104821945</v>
      </c>
      <c r="CE17" s="151">
        <f>AW17*0.9</f>
        <v>0</v>
      </c>
      <c r="CF17" s="151">
        <f>CE17*0.9*0.9</f>
        <v>0</v>
      </c>
      <c r="CG17" s="151">
        <f>AY17*0.9</f>
        <v>0</v>
      </c>
      <c r="CH17" s="151">
        <f>CG17*0.9*0.9</f>
        <v>0</v>
      </c>
      <c r="CI17" s="151">
        <f>CJ17*0.9*0.9</f>
        <v>0</v>
      </c>
      <c r="CJ17" s="152">
        <f>BA17*0.9</f>
        <v>0</v>
      </c>
      <c r="CK17" s="159">
        <f t="shared" ref="CK17:CK30" si="7">CD17-CD17*10/100</f>
        <v>66.6943397505</v>
      </c>
      <c r="CL17" s="159">
        <f t="shared" ref="CL17:CL30" si="8">CF17-CF17*10/100</f>
        <v>0</v>
      </c>
      <c r="CM17" s="159">
        <f t="shared" ref="CM17:CM30" si="9">CH17-CH17*10/100</f>
        <v>0</v>
      </c>
      <c r="CN17" s="159">
        <f t="shared" ref="CN17:CN30" si="10">CI17-CI17*10/100</f>
        <v>0</v>
      </c>
      <c r="CO17" s="160">
        <f>BB17*0.9</f>
        <v>101.655</v>
      </c>
      <c r="CP17" s="161">
        <f>CO17*0.9*0.9</f>
        <v>82.34055</v>
      </c>
      <c r="CQ17" s="160">
        <f>BD17*0.9</f>
        <v>0</v>
      </c>
      <c r="CR17" s="161">
        <f>CQ17*0.9*0.9</f>
        <v>0</v>
      </c>
      <c r="CS17" s="160">
        <f>BF17*0.9</f>
        <v>0</v>
      </c>
      <c r="CT17" s="161">
        <f>CS17*0.9*0.9</f>
        <v>0</v>
      </c>
      <c r="CU17" s="167">
        <f>CV17*0.9*0.9</f>
        <v>0</v>
      </c>
      <c r="CV17" s="168">
        <f>BH17*0.9</f>
        <v>0</v>
      </c>
      <c r="CW17" s="152">
        <v>101.655</v>
      </c>
      <c r="CX17" s="151">
        <f>CW17*0.9*0.9</f>
        <v>82.34055</v>
      </c>
      <c r="CY17" s="138"/>
      <c r="CZ17" s="138">
        <f>CY17*0.9*0.9</f>
        <v>0</v>
      </c>
      <c r="DA17" s="138"/>
      <c r="DB17" s="138">
        <f>DA17*0.9*0.9</f>
        <v>0</v>
      </c>
      <c r="DC17" s="138">
        <f>DD17*0.9*0.9</f>
        <v>0</v>
      </c>
      <c r="DD17" s="169"/>
      <c r="DF17" s="159">
        <f t="shared" ref="DF17:DF30" si="11">CX17-CX17*10/100</f>
        <v>74.106495</v>
      </c>
      <c r="DG17" s="159">
        <f t="shared" ref="DG17:DG30" si="12">DF17*0.9</f>
        <v>66.6958455</v>
      </c>
      <c r="DH17" s="159">
        <f t="shared" ref="DH17:DH30" si="13">CZ17-CZ17*10/100</f>
        <v>0</v>
      </c>
      <c r="DI17" s="159">
        <f t="shared" ref="DI17:DI28" si="14">DH17*0.9</f>
        <v>0</v>
      </c>
      <c r="DJ17" s="159">
        <f t="shared" ref="DJ17:DJ30" si="15">DB17-DB17*10/100</f>
        <v>0</v>
      </c>
      <c r="DK17" s="159">
        <f t="shared" ref="DK17:DK28" si="16">DJ17*0.9</f>
        <v>0</v>
      </c>
      <c r="DL17" s="159">
        <f t="shared" ref="DL17:DL28" si="17">DM17*0.9</f>
        <v>0</v>
      </c>
      <c r="DM17" s="159">
        <f t="shared" ref="DM17:DM30" si="18">DC17-DC17*10/100</f>
        <v>0</v>
      </c>
      <c r="DP17" s="152"/>
      <c r="DQ17" s="146">
        <f>91.49*0.9</f>
        <v>82.341</v>
      </c>
      <c r="DR17" s="146"/>
      <c r="DS17" s="146">
        <f>DR17*0.7*1.05</f>
        <v>0</v>
      </c>
      <c r="DT17" s="146"/>
      <c r="DU17" s="146">
        <f>DT17*0.7*1.05</f>
        <v>0</v>
      </c>
      <c r="DV17" s="192"/>
      <c r="DW17" s="146">
        <f>DV17*0.7*1.05</f>
        <v>0</v>
      </c>
      <c r="DX17" s="159">
        <f t="shared" ref="DX17:DX30" si="19">DQ17-DQ17*10/100</f>
        <v>74.1069</v>
      </c>
      <c r="DY17" s="159">
        <f t="shared" ref="DY17:DY28" si="20">DX17*0.9</f>
        <v>66.69621</v>
      </c>
      <c r="DZ17" s="159">
        <f t="shared" ref="DZ17:DZ30" si="21">DS17-DS17*10/100</f>
        <v>0</v>
      </c>
      <c r="EA17" s="159">
        <f t="shared" ref="EA17:EA28" si="22">DZ17*0.9</f>
        <v>0</v>
      </c>
      <c r="EB17" s="159">
        <f t="shared" ref="EB17:EB30" si="23">DU17-DU17*10/100</f>
        <v>0</v>
      </c>
      <c r="EC17" s="159">
        <f t="shared" ref="EC17:EC28" si="24">EB17*0.9</f>
        <v>0</v>
      </c>
      <c r="ED17" s="159">
        <f t="shared" ref="ED17:ED28" si="25">EE17*0.9</f>
        <v>0</v>
      </c>
      <c r="EE17" s="159">
        <f t="shared" ref="EE17:EE30" si="26">DW17-DW17*10/100</f>
        <v>0</v>
      </c>
      <c r="EF17" s="146"/>
      <c r="EG17" s="202">
        <f>DQ17+EF17</f>
        <v>82.341</v>
      </c>
      <c r="EH17" s="202">
        <f>DS17+EF17</f>
        <v>0</v>
      </c>
      <c r="EI17" s="202">
        <f>DU17+EF17</f>
        <v>0</v>
      </c>
      <c r="EJ17" s="202">
        <f>DW17+EF17</f>
        <v>0</v>
      </c>
      <c r="EK17" s="159">
        <f>EG17-EG17*10/100</f>
        <v>74.1069</v>
      </c>
      <c r="EL17" s="159">
        <f t="shared" ref="EL17:EL28" si="27">EK17*0.9</f>
        <v>66.69621</v>
      </c>
      <c r="EM17" s="159">
        <f t="shared" ref="EM17:EM30" si="28">EH17-EH17*10/100</f>
        <v>0</v>
      </c>
      <c r="EN17" s="159">
        <f t="shared" ref="EN17:EN28" si="29">EM17*0.9</f>
        <v>0</v>
      </c>
      <c r="EO17" s="159">
        <f t="shared" ref="EO17:EO30" si="30">EI17-EI17*10/100</f>
        <v>0</v>
      </c>
      <c r="EP17" s="159">
        <f t="shared" ref="EP17:EP28" si="31">EO17*0.9</f>
        <v>0</v>
      </c>
      <c r="EQ17" s="159">
        <f t="shared" ref="EQ17:EQ28" si="32">ER17*0.9</f>
        <v>0</v>
      </c>
      <c r="ER17" s="159">
        <f t="shared" ref="ER17:ER30" si="33">EJ17-EJ17*10/100</f>
        <v>0</v>
      </c>
      <c r="ET17" s="202">
        <v>0</v>
      </c>
      <c r="EU17" s="202">
        <v>0</v>
      </c>
      <c r="EV17" s="202">
        <v>0</v>
      </c>
      <c r="EW17" s="202">
        <v>0</v>
      </c>
      <c r="EX17" s="212">
        <v>680.4</v>
      </c>
      <c r="EY17" s="212">
        <f t="shared" ref="EY17:EY30" si="34">EU17+(EU17*5/100)</f>
        <v>0</v>
      </c>
      <c r="EZ17" s="212">
        <f t="shared" ref="EZ17:EZ30" si="35">EV17+(EV17*5/100)</f>
        <v>0</v>
      </c>
      <c r="FA17" s="212">
        <f t="shared" ref="FA17:FA30" si="36">EW17+(EW17*5/100)</f>
        <v>0</v>
      </c>
      <c r="FB17" s="213">
        <f>EX17-(EX17*30/100)</f>
        <v>476.28</v>
      </c>
      <c r="FC17" s="213">
        <f t="shared" ref="FC17:FC30" si="37">EY17-(EY17*30/100)</f>
        <v>0</v>
      </c>
      <c r="FD17" s="213">
        <f t="shared" ref="FD17:FD30" si="38">EZ17-(EZ17*30/100)</f>
        <v>0</v>
      </c>
      <c r="FE17" s="213">
        <f t="shared" ref="FE17:FE30" si="39">FA17-(FA17*30/100)</f>
        <v>0</v>
      </c>
      <c r="FF17" s="215">
        <v>476.28</v>
      </c>
      <c r="FG17" s="215">
        <f t="shared" ref="FG17:FG28" si="40">FF17*0.9</f>
        <v>428.652</v>
      </c>
      <c r="FH17" s="215">
        <v>0</v>
      </c>
      <c r="FI17" s="215">
        <f t="shared" ref="FI17:FI28" si="41">FH17*0.9</f>
        <v>0</v>
      </c>
      <c r="FJ17" s="215">
        <v>0</v>
      </c>
      <c r="FK17" s="215">
        <f t="shared" ref="FK17:FK30" si="42">FJ17*0.9</f>
        <v>0</v>
      </c>
      <c r="FL17" s="215">
        <f t="shared" ref="FL17:FL30" si="43">FM17*0.9</f>
        <v>0</v>
      </c>
      <c r="FM17" s="221">
        <v>0</v>
      </c>
      <c r="FN17" s="222">
        <v>648</v>
      </c>
      <c r="FO17" s="223">
        <f t="shared" ref="FO17:FO33" si="44">FN17*0.7*1.05</f>
        <v>476.28</v>
      </c>
      <c r="FP17" s="223"/>
      <c r="FQ17" s="223">
        <f t="shared" ref="FQ17:FQ33" si="45">FP17*0.7*1.05</f>
        <v>0</v>
      </c>
      <c r="FR17" s="223"/>
      <c r="FS17" s="223">
        <f t="shared" ref="FS17:FS33" si="46">FR17*0.7*1.05</f>
        <v>0</v>
      </c>
      <c r="FT17" s="223"/>
      <c r="FU17" s="223">
        <f t="shared" ref="FU17:FU33" si="47">FT17*0.7*1.05</f>
        <v>0</v>
      </c>
      <c r="FV17" s="235">
        <v>680.4</v>
      </c>
      <c r="FW17" s="236">
        <f>FV17*0.7</f>
        <v>476.28</v>
      </c>
      <c r="FX17" s="236">
        <f t="shared" ref="FX16:FX32" si="48">FY17*0.9</f>
        <v>0</v>
      </c>
      <c r="FY17" s="236">
        <v>0</v>
      </c>
      <c r="FZ17" s="236">
        <f t="shared" ref="FZ16:FZ33" si="49">GA17*0.9</f>
        <v>0</v>
      </c>
      <c r="GA17" s="236">
        <v>0</v>
      </c>
      <c r="GB17" s="236">
        <f t="shared" ref="GB16:GB33" si="50">GC17*0.9</f>
        <v>0</v>
      </c>
      <c r="GC17" s="239">
        <v>0</v>
      </c>
      <c r="GD17" s="235">
        <v>500.09</v>
      </c>
      <c r="GE17" s="236">
        <f>GD17*0.9</f>
        <v>450.081</v>
      </c>
      <c r="GF17" s="236">
        <f t="shared" ref="GF17:GJ17" si="51">GG17*0.9</f>
        <v>0</v>
      </c>
      <c r="GG17" s="239">
        <v>0</v>
      </c>
      <c r="GH17" s="236">
        <f t="shared" si="51"/>
        <v>0</v>
      </c>
      <c r="GI17" s="239">
        <v>0</v>
      </c>
      <c r="GJ17" s="236">
        <f t="shared" si="51"/>
        <v>0</v>
      </c>
      <c r="GK17" s="239">
        <v>0</v>
      </c>
    </row>
    <row r="18" customHeight="1" spans="1:193">
      <c r="A18" s="32"/>
      <c r="B18" s="33" t="s">
        <v>374</v>
      </c>
      <c r="C18" s="42" t="s">
        <v>379</v>
      </c>
      <c r="D18" s="42" t="s">
        <v>357</v>
      </c>
      <c r="E18" s="42" t="s">
        <v>380</v>
      </c>
      <c r="F18" s="42" t="s">
        <v>379</v>
      </c>
      <c r="G18" s="42" t="s">
        <v>381</v>
      </c>
      <c r="H18" s="42"/>
      <c r="I18" s="89"/>
      <c r="J18" s="83"/>
      <c r="K18" s="74"/>
      <c r="L18" s="74"/>
      <c r="M18" s="74"/>
      <c r="N18" s="75"/>
      <c r="O18" s="84"/>
      <c r="P18" s="75"/>
      <c r="Q18" s="84"/>
      <c r="R18" s="75"/>
      <c r="S18" s="84"/>
      <c r="T18" s="75"/>
      <c r="U18" s="76"/>
      <c r="V18" s="75"/>
      <c r="W18" s="104"/>
      <c r="X18" s="75"/>
      <c r="Y18" s="104"/>
      <c r="Z18" s="75"/>
      <c r="AA18" s="104"/>
      <c r="AB18" s="75"/>
      <c r="AC18" s="104"/>
      <c r="AD18" s="75"/>
      <c r="AE18" s="116"/>
      <c r="AF18" s="75"/>
      <c r="AG18" s="116"/>
      <c r="AH18" s="75"/>
      <c r="AI18" s="116"/>
      <c r="AJ18" s="75"/>
      <c r="AK18" s="116"/>
      <c r="AL18" s="116"/>
      <c r="AM18" s="4"/>
      <c r="AN18" s="116"/>
      <c r="AO18" s="4"/>
      <c r="AP18" s="116"/>
      <c r="AQ18" s="4"/>
      <c r="AR18" s="112"/>
      <c r="AS18" s="4"/>
      <c r="AT18" s="4"/>
      <c r="AU18" s="116"/>
      <c r="AV18" s="4"/>
      <c r="AW18" s="112"/>
      <c r="AX18" s="4"/>
      <c r="AY18" s="112"/>
      <c r="AZ18" s="4"/>
      <c r="BA18" s="112"/>
      <c r="BB18" s="112"/>
      <c r="BC18" s="4"/>
      <c r="BD18" s="112"/>
      <c r="BE18" s="4"/>
      <c r="BF18" s="112"/>
      <c r="BG18" s="4"/>
      <c r="BH18" s="112"/>
      <c r="BM18" s="142"/>
      <c r="BN18" s="143"/>
      <c r="BO18" s="144"/>
      <c r="BP18" s="144"/>
      <c r="BQ18" s="144"/>
      <c r="BR18" s="144"/>
      <c r="BS18" s="144"/>
      <c r="BT18" s="142"/>
      <c r="BU18" s="8"/>
      <c r="BV18" s="8"/>
      <c r="BW18" s="8"/>
      <c r="BX18" s="149"/>
      <c r="BY18" s="8"/>
      <c r="BZ18" s="8"/>
      <c r="CA18" s="8"/>
      <c r="CB18" s="8"/>
      <c r="CC18" s="142"/>
      <c r="CD18" s="151"/>
      <c r="CE18" s="151"/>
      <c r="CF18" s="151"/>
      <c r="CG18" s="151"/>
      <c r="CH18" s="151"/>
      <c r="CI18" s="151"/>
      <c r="CJ18" s="152"/>
      <c r="CK18" s="159"/>
      <c r="CL18" s="159"/>
      <c r="CM18" s="159"/>
      <c r="CN18" s="159"/>
      <c r="CO18" s="160"/>
      <c r="CP18" s="161"/>
      <c r="CQ18" s="160"/>
      <c r="CR18" s="161"/>
      <c r="CS18" s="160"/>
      <c r="CT18" s="161"/>
      <c r="CU18" s="167"/>
      <c r="CV18" s="168"/>
      <c r="CW18" s="152"/>
      <c r="CX18" s="151"/>
      <c r="CY18" s="138"/>
      <c r="CZ18" s="138"/>
      <c r="DA18" s="138"/>
      <c r="DB18" s="138"/>
      <c r="DC18" s="138"/>
      <c r="DD18" s="169"/>
      <c r="DF18" s="159"/>
      <c r="DG18" s="159"/>
      <c r="DH18" s="159"/>
      <c r="DI18" s="159"/>
      <c r="DJ18" s="159"/>
      <c r="DK18" s="159"/>
      <c r="DL18" s="159"/>
      <c r="DM18" s="159"/>
      <c r="DP18" s="152"/>
      <c r="DQ18" s="146"/>
      <c r="DR18" s="146"/>
      <c r="DS18" s="146"/>
      <c r="DT18" s="146"/>
      <c r="DU18" s="146"/>
      <c r="DV18" s="192"/>
      <c r="DW18" s="146"/>
      <c r="DX18" s="159"/>
      <c r="DY18" s="159"/>
      <c r="DZ18" s="159"/>
      <c r="EA18" s="159"/>
      <c r="EB18" s="159"/>
      <c r="EC18" s="159"/>
      <c r="ED18" s="159"/>
      <c r="EE18" s="159"/>
      <c r="EF18" s="146"/>
      <c r="EG18" s="202"/>
      <c r="EH18" s="202"/>
      <c r="EI18" s="202"/>
      <c r="EJ18" s="202"/>
      <c r="EK18" s="159"/>
      <c r="EL18" s="159"/>
      <c r="EM18" s="159"/>
      <c r="EN18" s="159"/>
      <c r="EO18" s="159"/>
      <c r="EP18" s="159"/>
      <c r="EQ18" s="159"/>
      <c r="ER18" s="159"/>
      <c r="ET18" s="202"/>
      <c r="EU18" s="202"/>
      <c r="EV18" s="202"/>
      <c r="EW18" s="202"/>
      <c r="EX18" s="212"/>
      <c r="EY18" s="212"/>
      <c r="EZ18" s="212"/>
      <c r="FA18" s="212"/>
      <c r="FB18" s="213"/>
      <c r="FC18" s="213"/>
      <c r="FD18" s="213"/>
      <c r="FE18" s="213"/>
      <c r="FF18" s="215"/>
      <c r="FG18" s="215"/>
      <c r="FH18" s="215"/>
      <c r="FI18" s="215"/>
      <c r="FJ18" s="215"/>
      <c r="FK18" s="215"/>
      <c r="FL18" s="215"/>
      <c r="FM18" s="221"/>
      <c r="FN18" s="222"/>
      <c r="FO18" s="223"/>
      <c r="FP18" s="223"/>
      <c r="FQ18" s="223"/>
      <c r="FR18" s="223"/>
      <c r="FS18" s="223"/>
      <c r="FT18" s="223"/>
      <c r="FU18" s="223"/>
      <c r="FV18" s="235"/>
      <c r="FW18" s="236">
        <v>0</v>
      </c>
      <c r="FX18" s="236">
        <v>0</v>
      </c>
      <c r="FY18" s="236"/>
      <c r="FZ18" s="236">
        <v>0</v>
      </c>
      <c r="GA18" s="236"/>
      <c r="GB18" s="236">
        <f>GC18*0.7*1.05</f>
        <v>748.5975</v>
      </c>
      <c r="GC18" s="239">
        <v>1018.5</v>
      </c>
      <c r="GD18" s="235">
        <v>0</v>
      </c>
      <c r="GE18" s="236">
        <v>0</v>
      </c>
      <c r="GF18" s="236">
        <f t="shared" ref="GF18:GF33" si="52">GG18*0.9</f>
        <v>0</v>
      </c>
      <c r="GG18" s="239">
        <v>0</v>
      </c>
      <c r="GH18" s="236">
        <v>0</v>
      </c>
      <c r="GI18" s="239">
        <v>0</v>
      </c>
      <c r="GJ18" s="236">
        <f>GK18*0.9</f>
        <v>673.74</v>
      </c>
      <c r="GK18" s="239">
        <v>748.6</v>
      </c>
    </row>
    <row r="19" customHeight="1" spans="1:193">
      <c r="A19" s="32" t="s">
        <v>382</v>
      </c>
      <c r="B19" s="33" t="s">
        <v>374</v>
      </c>
      <c r="C19" s="42" t="s">
        <v>375</v>
      </c>
      <c r="D19" s="42" t="s">
        <v>376</v>
      </c>
      <c r="E19" s="42" t="s">
        <v>360</v>
      </c>
      <c r="F19" s="42" t="s">
        <v>375</v>
      </c>
      <c r="G19" s="42" t="s">
        <v>383</v>
      </c>
      <c r="H19" s="42" t="s">
        <v>384</v>
      </c>
      <c r="I19" s="42"/>
      <c r="J19" s="83">
        <v>173.9</v>
      </c>
      <c r="K19" s="74"/>
      <c r="L19" s="74"/>
      <c r="M19" s="74"/>
      <c r="N19" s="75">
        <f>O19*0.9</f>
        <v>109.557</v>
      </c>
      <c r="O19" s="84">
        <f>J19*1.7-J19</f>
        <v>121.73</v>
      </c>
      <c r="P19" s="75">
        <f>Q19*0.9</f>
        <v>0</v>
      </c>
      <c r="Q19" s="84"/>
      <c r="R19" s="75">
        <f>S19*0.9</f>
        <v>0</v>
      </c>
      <c r="S19" s="84"/>
      <c r="T19" s="75">
        <f>U19*0.9</f>
        <v>0</v>
      </c>
      <c r="U19" s="76"/>
      <c r="V19" s="75">
        <f>W19*0.9</f>
        <v>0</v>
      </c>
      <c r="W19" s="76"/>
      <c r="X19" s="75">
        <f>Y19*0.9</f>
        <v>0</v>
      </c>
      <c r="Y19" s="76"/>
      <c r="Z19" s="75">
        <f>AA19*0.9</f>
        <v>0</v>
      </c>
      <c r="AA19" s="76"/>
      <c r="AB19" s="75">
        <f>AC19*0.9</f>
        <v>0</v>
      </c>
      <c r="AC19" s="76"/>
      <c r="AD19" s="75">
        <f>AE19*0.9</f>
        <v>0</v>
      </c>
      <c r="AE19" s="112"/>
      <c r="AF19" s="75">
        <v>0</v>
      </c>
      <c r="AG19" s="112"/>
      <c r="AH19" s="75">
        <v>0</v>
      </c>
      <c r="AI19" s="112"/>
      <c r="AJ19" s="75">
        <v>0</v>
      </c>
      <c r="AK19" s="112"/>
      <c r="AL19" s="116"/>
      <c r="AM19" s="4">
        <v>0</v>
      </c>
      <c r="AN19" s="116"/>
      <c r="AO19" s="4">
        <v>0</v>
      </c>
      <c r="AP19" s="116"/>
      <c r="AQ19" s="4">
        <v>0</v>
      </c>
      <c r="AR19" s="112"/>
      <c r="AS19" s="4"/>
      <c r="AT19" s="4"/>
      <c r="AU19" s="112"/>
      <c r="AV19" s="4"/>
      <c r="AW19" s="112"/>
      <c r="AX19" s="4"/>
      <c r="AY19" s="112"/>
      <c r="AZ19" s="4"/>
      <c r="BA19" s="112"/>
      <c r="BB19" s="112"/>
      <c r="BC19" s="4"/>
      <c r="BD19" s="112"/>
      <c r="BE19" s="4"/>
      <c r="BF19" s="112"/>
      <c r="BG19" s="4"/>
      <c r="BH19" s="112"/>
      <c r="BM19" s="142">
        <f>AE19*0.9</f>
        <v>0</v>
      </c>
      <c r="BN19" s="143">
        <f>BM19*0.9</f>
        <v>0</v>
      </c>
      <c r="BO19" s="144">
        <f>AG19*0.9</f>
        <v>0</v>
      </c>
      <c r="BP19" s="144">
        <f>BO19*0.9</f>
        <v>0</v>
      </c>
      <c r="BQ19" s="144">
        <f>AI19*0.9</f>
        <v>0</v>
      </c>
      <c r="BR19" s="144">
        <f>BQ19*0.9</f>
        <v>0</v>
      </c>
      <c r="BS19" s="144">
        <f>BT19*0.9</f>
        <v>0</v>
      </c>
      <c r="BT19" s="142">
        <f t="shared" si="6"/>
        <v>0</v>
      </c>
      <c r="BU19" s="8">
        <f t="shared" si="6"/>
        <v>0</v>
      </c>
      <c r="BV19" s="8">
        <f>BU19*0.9</f>
        <v>0</v>
      </c>
      <c r="BW19" s="8">
        <f>AN19*0.9</f>
        <v>0</v>
      </c>
      <c r="BX19" s="149">
        <f>BW19*0.9</f>
        <v>0</v>
      </c>
      <c r="BY19" s="8">
        <f>AP19*0.9</f>
        <v>0</v>
      </c>
      <c r="BZ19" s="8">
        <f>BY19*0.9</f>
        <v>0</v>
      </c>
      <c r="CA19" s="8">
        <f>CB19*0.9</f>
        <v>0</v>
      </c>
      <c r="CB19" s="8">
        <f>AR19*0.9</f>
        <v>0</v>
      </c>
      <c r="CC19" s="142">
        <f>AU19*0.9</f>
        <v>0</v>
      </c>
      <c r="CD19" s="151">
        <f>CC19*0.9*0.9</f>
        <v>0</v>
      </c>
      <c r="CE19" s="151">
        <f>AW19*0.9</f>
        <v>0</v>
      </c>
      <c r="CF19" s="151">
        <f>CE19*0.9*0.9</f>
        <v>0</v>
      </c>
      <c r="CG19" s="151">
        <f>AY19*0.9</f>
        <v>0</v>
      </c>
      <c r="CH19" s="151">
        <f>CG19*0.9*0.9</f>
        <v>0</v>
      </c>
      <c r="CI19" s="151">
        <f>CJ19*0.9*0.9</f>
        <v>0</v>
      </c>
      <c r="CJ19" s="152">
        <f>BA19*0.9</f>
        <v>0</v>
      </c>
      <c r="CK19" s="159">
        <f t="shared" si="7"/>
        <v>0</v>
      </c>
      <c r="CL19" s="159">
        <f t="shared" si="8"/>
        <v>0</v>
      </c>
      <c r="CM19" s="159">
        <f t="shared" si="9"/>
        <v>0</v>
      </c>
      <c r="CN19" s="159">
        <f t="shared" si="10"/>
        <v>0</v>
      </c>
      <c r="CO19" s="160">
        <f>BB19*0.9</f>
        <v>0</v>
      </c>
      <c r="CP19" s="161">
        <f>CO19*0.9*0.9</f>
        <v>0</v>
      </c>
      <c r="CQ19" s="160">
        <f>BD19*0.9</f>
        <v>0</v>
      </c>
      <c r="CR19" s="161">
        <f>CQ19*0.9*0.9</f>
        <v>0</v>
      </c>
      <c r="CS19" s="160">
        <f>BF19*0.9</f>
        <v>0</v>
      </c>
      <c r="CT19" s="161">
        <f>CS19*0.9*0.9</f>
        <v>0</v>
      </c>
      <c r="CU19" s="167">
        <f>CV19*0.9*0.9</f>
        <v>0</v>
      </c>
      <c r="CV19" s="168">
        <f>BH19*0.9</f>
        <v>0</v>
      </c>
      <c r="CW19" s="169">
        <v>0</v>
      </c>
      <c r="CX19" s="151">
        <f>CW19*0.9*0.9</f>
        <v>0</v>
      </c>
      <c r="CY19" s="138">
        <v>0</v>
      </c>
      <c r="CZ19" s="138">
        <f>CY19*0.9*0.9</f>
        <v>0</v>
      </c>
      <c r="DA19" s="138">
        <v>0</v>
      </c>
      <c r="DB19" s="138">
        <f>DA19*0.9*0.9</f>
        <v>0</v>
      </c>
      <c r="DC19" s="138">
        <f>DD19*0.9*0.9</f>
        <v>0</v>
      </c>
      <c r="DD19" s="169">
        <v>0</v>
      </c>
      <c r="DF19" s="159">
        <f t="shared" si="11"/>
        <v>0</v>
      </c>
      <c r="DG19" s="159">
        <f t="shared" si="12"/>
        <v>0</v>
      </c>
      <c r="DH19" s="159">
        <f t="shared" si="13"/>
        <v>0</v>
      </c>
      <c r="DI19" s="159">
        <f t="shared" si="14"/>
        <v>0</v>
      </c>
      <c r="DJ19" s="159">
        <f t="shared" si="15"/>
        <v>0</v>
      </c>
      <c r="DK19" s="159">
        <f t="shared" si="16"/>
        <v>0</v>
      </c>
      <c r="DL19" s="159">
        <f t="shared" si="17"/>
        <v>0</v>
      </c>
      <c r="DM19" s="159">
        <f t="shared" si="18"/>
        <v>0</v>
      </c>
      <c r="DP19" s="169"/>
      <c r="DQ19" s="146">
        <f>DP19*0.7*1.05</f>
        <v>0</v>
      </c>
      <c r="DR19" s="146"/>
      <c r="DS19" s="146">
        <f>DR19*0.7*1.05</f>
        <v>0</v>
      </c>
      <c r="DT19" s="146"/>
      <c r="DU19" s="146">
        <f>DT19*0.7*1.05</f>
        <v>0</v>
      </c>
      <c r="DV19" s="192"/>
      <c r="DW19" s="146">
        <f>DV19*0.7*1.05</f>
        <v>0</v>
      </c>
      <c r="DX19" s="159">
        <f t="shared" si="19"/>
        <v>0</v>
      </c>
      <c r="DY19" s="159">
        <f t="shared" si="20"/>
        <v>0</v>
      </c>
      <c r="DZ19" s="159">
        <f t="shared" si="21"/>
        <v>0</v>
      </c>
      <c r="EA19" s="159">
        <f t="shared" si="22"/>
        <v>0</v>
      </c>
      <c r="EB19" s="159">
        <f t="shared" si="23"/>
        <v>0</v>
      </c>
      <c r="EC19" s="159">
        <f t="shared" si="24"/>
        <v>0</v>
      </c>
      <c r="ED19" s="159">
        <f t="shared" si="25"/>
        <v>0</v>
      </c>
      <c r="EE19" s="159">
        <f t="shared" si="26"/>
        <v>0</v>
      </c>
      <c r="EF19" s="146"/>
      <c r="EG19" s="202">
        <f>DQ19+EF19</f>
        <v>0</v>
      </c>
      <c r="EH19" s="202">
        <f>DS19+EF19</f>
        <v>0</v>
      </c>
      <c r="EI19" s="202">
        <f>DU19+EF19</f>
        <v>0</v>
      </c>
      <c r="EJ19" s="202">
        <f>DW19+EF19</f>
        <v>0</v>
      </c>
      <c r="EK19" s="159">
        <f t="shared" ref="EK19:EK28" si="53">EG19-EG19*10/100</f>
        <v>0</v>
      </c>
      <c r="EL19" s="159">
        <f t="shared" si="27"/>
        <v>0</v>
      </c>
      <c r="EM19" s="159">
        <f t="shared" si="28"/>
        <v>0</v>
      </c>
      <c r="EN19" s="159">
        <f t="shared" si="29"/>
        <v>0</v>
      </c>
      <c r="EO19" s="159">
        <f t="shared" si="30"/>
        <v>0</v>
      </c>
      <c r="EP19" s="159">
        <f t="shared" si="31"/>
        <v>0</v>
      </c>
      <c r="EQ19" s="159">
        <f t="shared" si="32"/>
        <v>0</v>
      </c>
      <c r="ER19" s="159">
        <f t="shared" si="33"/>
        <v>0</v>
      </c>
      <c r="ET19" s="202">
        <v>0</v>
      </c>
      <c r="EU19" s="202">
        <v>0</v>
      </c>
      <c r="EV19" s="202">
        <v>0</v>
      </c>
      <c r="EW19" s="202">
        <v>0</v>
      </c>
      <c r="EX19" s="212">
        <f t="shared" ref="EX19:EX30" si="54">ET19+(ET19*5/100)</f>
        <v>0</v>
      </c>
      <c r="EY19" s="212">
        <f t="shared" si="34"/>
        <v>0</v>
      </c>
      <c r="EZ19" s="212">
        <f t="shared" si="35"/>
        <v>0</v>
      </c>
      <c r="FA19" s="212">
        <f t="shared" si="36"/>
        <v>0</v>
      </c>
      <c r="FB19" s="213">
        <f t="shared" ref="FB19:FB28" si="55">EX19-(EX19*30/100)</f>
        <v>0</v>
      </c>
      <c r="FC19" s="213">
        <f t="shared" si="37"/>
        <v>0</v>
      </c>
      <c r="FD19" s="213">
        <f t="shared" si="38"/>
        <v>0</v>
      </c>
      <c r="FE19" s="213">
        <f t="shared" si="39"/>
        <v>0</v>
      </c>
      <c r="FF19" s="215">
        <v>0</v>
      </c>
      <c r="FG19" s="215">
        <f t="shared" si="40"/>
        <v>0</v>
      </c>
      <c r="FH19" s="215">
        <v>0</v>
      </c>
      <c r="FI19" s="215">
        <f t="shared" si="41"/>
        <v>0</v>
      </c>
      <c r="FJ19" s="215">
        <v>0</v>
      </c>
      <c r="FK19" s="215">
        <f t="shared" si="42"/>
        <v>0</v>
      </c>
      <c r="FL19" s="215">
        <f t="shared" si="43"/>
        <v>0</v>
      </c>
      <c r="FM19" s="221">
        <v>0</v>
      </c>
      <c r="FN19" s="225"/>
      <c r="FO19" s="223">
        <f t="shared" si="44"/>
        <v>0</v>
      </c>
      <c r="FP19" s="223"/>
      <c r="FQ19" s="223">
        <f t="shared" si="45"/>
        <v>0</v>
      </c>
      <c r="FR19" s="223"/>
      <c r="FS19" s="223">
        <f t="shared" si="46"/>
        <v>0</v>
      </c>
      <c r="FT19" s="223"/>
      <c r="FU19" s="223">
        <f t="shared" si="47"/>
        <v>0</v>
      </c>
      <c r="FV19" s="235">
        <v>1050</v>
      </c>
      <c r="FW19" s="236">
        <f>FV19*0.7</f>
        <v>735</v>
      </c>
      <c r="FX19" s="236">
        <f t="shared" si="48"/>
        <v>0</v>
      </c>
      <c r="FY19" s="236">
        <v>0</v>
      </c>
      <c r="FZ19" s="236">
        <f t="shared" si="49"/>
        <v>0</v>
      </c>
      <c r="GA19" s="236">
        <v>0</v>
      </c>
      <c r="GB19" s="236">
        <f t="shared" si="50"/>
        <v>0</v>
      </c>
      <c r="GC19" s="239">
        <v>0</v>
      </c>
      <c r="GD19" s="235">
        <v>771.75</v>
      </c>
      <c r="GE19" s="236">
        <f>GD19*0.9</f>
        <v>694.575</v>
      </c>
      <c r="GF19" s="236">
        <f t="shared" si="52"/>
        <v>0</v>
      </c>
      <c r="GG19" s="239">
        <v>0</v>
      </c>
      <c r="GH19" s="236">
        <f>GI19*0.9</f>
        <v>0</v>
      </c>
      <c r="GI19" s="239">
        <v>0</v>
      </c>
      <c r="GJ19" s="236">
        <f t="shared" ref="GJ19:GJ27" si="56">GK19*0.9</f>
        <v>0</v>
      </c>
      <c r="GK19" s="239">
        <v>0</v>
      </c>
    </row>
    <row r="20" customHeight="1" spans="1:193">
      <c r="A20" s="32" t="s">
        <v>385</v>
      </c>
      <c r="B20" s="33" t="s">
        <v>374</v>
      </c>
      <c r="C20" s="47" t="s">
        <v>386</v>
      </c>
      <c r="D20" s="42" t="s">
        <v>387</v>
      </c>
      <c r="E20" s="42" t="s">
        <v>360</v>
      </c>
      <c r="F20" s="42" t="s">
        <v>386</v>
      </c>
      <c r="G20" s="42" t="s">
        <v>388</v>
      </c>
      <c r="H20" s="42" t="s">
        <v>389</v>
      </c>
      <c r="I20" s="89"/>
      <c r="J20" s="83"/>
      <c r="K20" s="90">
        <v>220.416</v>
      </c>
      <c r="L20" s="74"/>
      <c r="M20" s="74"/>
      <c r="N20" s="75">
        <f>O20*0.9</f>
        <v>0</v>
      </c>
      <c r="O20" s="84"/>
      <c r="P20" s="75">
        <f>Q20*0.9</f>
        <v>138.86208</v>
      </c>
      <c r="Q20" s="84">
        <f>K20*1.7-K20</f>
        <v>154.2912</v>
      </c>
      <c r="R20" s="75">
        <f>S20*0.9</f>
        <v>0</v>
      </c>
      <c r="S20" s="84"/>
      <c r="T20" s="75">
        <f>U20*0.9</f>
        <v>0</v>
      </c>
      <c r="U20" s="76"/>
      <c r="V20" s="75">
        <f>W20*0.9</f>
        <v>0</v>
      </c>
      <c r="W20" s="76"/>
      <c r="X20" s="75">
        <f>Y20*0.9</f>
        <v>369.1674</v>
      </c>
      <c r="Y20" s="76">
        <v>410.186</v>
      </c>
      <c r="Z20" s="75">
        <f>AA20*0.9</f>
        <v>0</v>
      </c>
      <c r="AA20" s="76"/>
      <c r="AB20" s="75">
        <f>AC20*0.9</f>
        <v>0</v>
      </c>
      <c r="AC20" s="76"/>
      <c r="AD20" s="75">
        <f>AE20*0.9</f>
        <v>0</v>
      </c>
      <c r="AE20" s="112"/>
      <c r="AF20" s="75">
        <v>499.5648</v>
      </c>
      <c r="AG20" s="112">
        <v>555.072</v>
      </c>
      <c r="AH20" s="75">
        <v>0</v>
      </c>
      <c r="AI20" s="112"/>
      <c r="AJ20" s="75">
        <v>0</v>
      </c>
      <c r="AK20" s="112"/>
      <c r="AL20" s="116"/>
      <c r="AM20" s="4">
        <v>0</v>
      </c>
      <c r="AN20" s="116">
        <v>449.55</v>
      </c>
      <c r="AO20" s="4">
        <v>555</v>
      </c>
      <c r="AP20" s="116"/>
      <c r="AQ20" s="4">
        <v>0</v>
      </c>
      <c r="AR20" s="112"/>
      <c r="AS20" s="4"/>
      <c r="AT20" s="4"/>
      <c r="AU20" s="112"/>
      <c r="AV20" s="4">
        <v>242.84</v>
      </c>
      <c r="AW20" s="116">
        <v>160.63866</v>
      </c>
      <c r="AX20" s="4"/>
      <c r="AY20" s="112"/>
      <c r="AZ20" s="4"/>
      <c r="BA20" s="112"/>
      <c r="BB20" s="112"/>
      <c r="BC20" s="131">
        <v>0</v>
      </c>
      <c r="BD20" s="129">
        <v>178.49</v>
      </c>
      <c r="BE20" s="4"/>
      <c r="BF20" s="112"/>
      <c r="BG20" s="4"/>
      <c r="BH20" s="112"/>
      <c r="BM20" s="142">
        <f>AE20*0.9</f>
        <v>0</v>
      </c>
      <c r="BN20" s="143">
        <f>BM20*0.9</f>
        <v>0</v>
      </c>
      <c r="BO20" s="144">
        <f>AG20*0.9</f>
        <v>499.5648</v>
      </c>
      <c r="BP20" s="144">
        <f>BO20*0.9</f>
        <v>449.60832</v>
      </c>
      <c r="BQ20" s="144">
        <f>AI20*0.9</f>
        <v>0</v>
      </c>
      <c r="BR20" s="144">
        <f>BQ20*0.9</f>
        <v>0</v>
      </c>
      <c r="BS20" s="144">
        <f>BT20*0.9</f>
        <v>0</v>
      </c>
      <c r="BT20" s="142">
        <f t="shared" si="6"/>
        <v>0</v>
      </c>
      <c r="BU20" s="8">
        <f t="shared" si="6"/>
        <v>0</v>
      </c>
      <c r="BV20" s="8">
        <f>BU20*0.9</f>
        <v>0</v>
      </c>
      <c r="BW20" s="8">
        <f>AN20*0.9</f>
        <v>404.595</v>
      </c>
      <c r="BX20" s="149">
        <f>BW20*0.9</f>
        <v>364.1355</v>
      </c>
      <c r="BY20" s="8">
        <f>AP20*0.9</f>
        <v>0</v>
      </c>
      <c r="BZ20" s="8">
        <f>BY20*0.9</f>
        <v>0</v>
      </c>
      <c r="CA20" s="8">
        <f>CB20*0.9</f>
        <v>0</v>
      </c>
      <c r="CB20" s="8">
        <f>AR20*0.9</f>
        <v>0</v>
      </c>
      <c r="CC20" s="142">
        <f>AU20*0.9</f>
        <v>0</v>
      </c>
      <c r="CD20" s="151">
        <f>CC20*0.9*0.9</f>
        <v>0</v>
      </c>
      <c r="CE20" s="151">
        <f>AW20*0.9</f>
        <v>144.574794</v>
      </c>
      <c r="CF20" s="151">
        <f>CE20*0.9*0.9</f>
        <v>117.10558314</v>
      </c>
      <c r="CG20" s="151">
        <f>AY20*0.9</f>
        <v>0</v>
      </c>
      <c r="CH20" s="151">
        <f>CG20*0.9*0.9</f>
        <v>0</v>
      </c>
      <c r="CI20" s="151">
        <f>CJ20*0.9*0.9</f>
        <v>0</v>
      </c>
      <c r="CJ20" s="152">
        <f>BA20*0.9</f>
        <v>0</v>
      </c>
      <c r="CK20" s="159">
        <f t="shared" si="7"/>
        <v>0</v>
      </c>
      <c r="CL20" s="159">
        <f t="shared" si="8"/>
        <v>105.395024826</v>
      </c>
      <c r="CM20" s="159">
        <f t="shared" si="9"/>
        <v>0</v>
      </c>
      <c r="CN20" s="159">
        <f t="shared" si="10"/>
        <v>0</v>
      </c>
      <c r="CO20" s="160">
        <f>BB20*0.9</f>
        <v>0</v>
      </c>
      <c r="CP20" s="161">
        <f>CO20*0.9*0.9</f>
        <v>0</v>
      </c>
      <c r="CQ20" s="160">
        <f>BD20*0.9</f>
        <v>160.641</v>
      </c>
      <c r="CR20" s="161">
        <f>CQ20*0.9*0.9</f>
        <v>130.11921</v>
      </c>
      <c r="CS20" s="160">
        <f>BF20*0.9</f>
        <v>0</v>
      </c>
      <c r="CT20" s="161">
        <f>CS20*0.9*0.9</f>
        <v>0</v>
      </c>
      <c r="CU20" s="167">
        <f>CV20*0.9*0.9</f>
        <v>0</v>
      </c>
      <c r="CV20" s="168">
        <f>BH20*0.9</f>
        <v>0</v>
      </c>
      <c r="CW20" s="169"/>
      <c r="CX20" s="151">
        <f>CW20*0.9*0.9</f>
        <v>0</v>
      </c>
      <c r="CY20" s="151"/>
      <c r="CZ20" s="138">
        <f>CY20*0.9*0.9</f>
        <v>0</v>
      </c>
      <c r="DA20" s="138"/>
      <c r="DB20" s="138">
        <f>DA20*0.9*0.9</f>
        <v>0</v>
      </c>
      <c r="DC20" s="138">
        <f>DD20*0.9*0.9</f>
        <v>0</v>
      </c>
      <c r="DD20" s="169"/>
      <c r="DF20" s="159">
        <f t="shared" si="11"/>
        <v>0</v>
      </c>
      <c r="DG20" s="159">
        <f t="shared" si="12"/>
        <v>0</v>
      </c>
      <c r="DH20" s="159">
        <f t="shared" si="13"/>
        <v>0</v>
      </c>
      <c r="DI20" s="159">
        <f t="shared" si="14"/>
        <v>0</v>
      </c>
      <c r="DJ20" s="159">
        <f t="shared" si="15"/>
        <v>0</v>
      </c>
      <c r="DK20" s="159">
        <f t="shared" si="16"/>
        <v>0</v>
      </c>
      <c r="DL20" s="159">
        <f t="shared" si="17"/>
        <v>0</v>
      </c>
      <c r="DM20" s="159">
        <f t="shared" si="18"/>
        <v>0</v>
      </c>
      <c r="DP20" s="169"/>
      <c r="DQ20" s="146">
        <f>DP20*0.7*1.05*0.9</f>
        <v>0</v>
      </c>
      <c r="DR20" s="167"/>
      <c r="DS20" s="146">
        <f>144.58*0.9</f>
        <v>130.122</v>
      </c>
      <c r="DT20" s="146"/>
      <c r="DU20" s="146">
        <f>DT20*0.7*1.05</f>
        <v>0</v>
      </c>
      <c r="DV20" s="192"/>
      <c r="DW20" s="146">
        <f>DV20*0.7*1.05</f>
        <v>0</v>
      </c>
      <c r="DX20" s="159">
        <f t="shared" si="19"/>
        <v>0</v>
      </c>
      <c r="DY20" s="159">
        <f t="shared" si="20"/>
        <v>0</v>
      </c>
      <c r="DZ20" s="159">
        <f t="shared" si="21"/>
        <v>117.1098</v>
      </c>
      <c r="EA20" s="159">
        <f t="shared" si="22"/>
        <v>105.39882</v>
      </c>
      <c r="EB20" s="159">
        <f t="shared" si="23"/>
        <v>0</v>
      </c>
      <c r="EC20" s="159">
        <f t="shared" si="24"/>
        <v>0</v>
      </c>
      <c r="ED20" s="159">
        <f t="shared" si="25"/>
        <v>0</v>
      </c>
      <c r="EE20" s="159">
        <f t="shared" si="26"/>
        <v>0</v>
      </c>
      <c r="EF20" s="146"/>
      <c r="EG20" s="202">
        <f>DQ20+EF20</f>
        <v>0</v>
      </c>
      <c r="EH20" s="202">
        <f>DS20+EF20</f>
        <v>130.122</v>
      </c>
      <c r="EI20" s="202">
        <f>DU20+EF20</f>
        <v>0</v>
      </c>
      <c r="EJ20" s="202">
        <f>DW20+EF20</f>
        <v>0</v>
      </c>
      <c r="EK20" s="159">
        <f t="shared" si="53"/>
        <v>0</v>
      </c>
      <c r="EL20" s="159">
        <f t="shared" si="27"/>
        <v>0</v>
      </c>
      <c r="EM20" s="159">
        <f t="shared" si="28"/>
        <v>117.1098</v>
      </c>
      <c r="EN20" s="159">
        <f t="shared" si="29"/>
        <v>105.39882</v>
      </c>
      <c r="EO20" s="159">
        <f t="shared" si="30"/>
        <v>0</v>
      </c>
      <c r="EP20" s="159">
        <f t="shared" si="31"/>
        <v>0</v>
      </c>
      <c r="EQ20" s="159">
        <f t="shared" si="32"/>
        <v>0</v>
      </c>
      <c r="ER20" s="159">
        <f t="shared" si="33"/>
        <v>0</v>
      </c>
      <c r="ET20" s="202">
        <v>0</v>
      </c>
      <c r="EU20" s="202">
        <v>0</v>
      </c>
      <c r="EV20" s="202">
        <v>0</v>
      </c>
      <c r="EW20" s="202">
        <v>0</v>
      </c>
      <c r="EX20" s="212">
        <f t="shared" si="54"/>
        <v>0</v>
      </c>
      <c r="EY20" s="212">
        <f t="shared" si="34"/>
        <v>0</v>
      </c>
      <c r="EZ20" s="212">
        <f t="shared" si="35"/>
        <v>0</v>
      </c>
      <c r="FA20" s="212">
        <f t="shared" si="36"/>
        <v>0</v>
      </c>
      <c r="FB20" s="213">
        <f t="shared" si="55"/>
        <v>0</v>
      </c>
      <c r="FC20" s="213">
        <f t="shared" si="37"/>
        <v>0</v>
      </c>
      <c r="FD20" s="213">
        <f t="shared" si="38"/>
        <v>0</v>
      </c>
      <c r="FE20" s="213">
        <f t="shared" si="39"/>
        <v>0</v>
      </c>
      <c r="FF20" s="215">
        <v>0</v>
      </c>
      <c r="FG20" s="215">
        <f t="shared" si="40"/>
        <v>0</v>
      </c>
      <c r="FH20" s="215">
        <v>105.399</v>
      </c>
      <c r="FI20" s="215">
        <f t="shared" si="41"/>
        <v>94.8591</v>
      </c>
      <c r="FJ20" s="215">
        <v>0</v>
      </c>
      <c r="FK20" s="215">
        <f t="shared" si="42"/>
        <v>0</v>
      </c>
      <c r="FL20" s="215">
        <f t="shared" si="43"/>
        <v>0</v>
      </c>
      <c r="FM20" s="221">
        <v>0</v>
      </c>
      <c r="FN20" s="225"/>
      <c r="FO20" s="223">
        <f t="shared" si="44"/>
        <v>0</v>
      </c>
      <c r="FP20" s="223">
        <v>1328.42</v>
      </c>
      <c r="FQ20" s="223">
        <f t="shared" si="45"/>
        <v>976.3887</v>
      </c>
      <c r="FR20" s="223"/>
      <c r="FS20" s="223">
        <f t="shared" si="46"/>
        <v>0</v>
      </c>
      <c r="FT20" s="223"/>
      <c r="FU20" s="223">
        <f t="shared" si="47"/>
        <v>0</v>
      </c>
      <c r="FV20" s="235">
        <v>0</v>
      </c>
      <c r="FW20" s="236">
        <f t="shared" ref="FW16:FW30" si="57">FV20*0.9</f>
        <v>0</v>
      </c>
      <c r="FX20" s="236">
        <v>784</v>
      </c>
      <c r="FY20" s="236" t="s">
        <v>390</v>
      </c>
      <c r="FZ20" s="236">
        <f t="shared" si="49"/>
        <v>0</v>
      </c>
      <c r="GA20" s="236">
        <v>0</v>
      </c>
      <c r="GB20" s="236">
        <f t="shared" si="50"/>
        <v>0</v>
      </c>
      <c r="GC20" s="239">
        <v>0</v>
      </c>
      <c r="GD20" s="235">
        <v>0</v>
      </c>
      <c r="GE20" s="236">
        <f t="shared" ref="GE20:GE26" si="58">GD20*0.9</f>
        <v>0</v>
      </c>
      <c r="GF20" s="236">
        <f t="shared" si="52"/>
        <v>705.6</v>
      </c>
      <c r="GG20" s="239">
        <v>784</v>
      </c>
      <c r="GH20" s="236">
        <f t="shared" ref="GH20:GH25" si="59">GI20*0.9</f>
        <v>0</v>
      </c>
      <c r="GI20" s="239">
        <v>0</v>
      </c>
      <c r="GJ20" s="236">
        <f t="shared" si="56"/>
        <v>0</v>
      </c>
      <c r="GK20" s="239">
        <v>0</v>
      </c>
    </row>
    <row r="21" s="1" customFormat="1" customHeight="1" spans="1:193">
      <c r="A21" s="48"/>
      <c r="B21" s="46" t="s">
        <v>374</v>
      </c>
      <c r="C21" s="34" t="s">
        <v>391</v>
      </c>
      <c r="D21" s="34"/>
      <c r="E21" s="34" t="s">
        <v>360</v>
      </c>
      <c r="F21" s="34" t="s">
        <v>392</v>
      </c>
      <c r="G21" s="34" t="s">
        <v>393</v>
      </c>
      <c r="H21" s="34"/>
      <c r="I21" s="34"/>
      <c r="J21" s="34"/>
      <c r="K21" s="88"/>
      <c r="L21" s="88"/>
      <c r="M21" s="61"/>
      <c r="N21" s="75"/>
      <c r="O21" s="76"/>
      <c r="P21" s="75"/>
      <c r="Q21" s="76"/>
      <c r="R21" s="75"/>
      <c r="S21" s="76"/>
      <c r="T21" s="75"/>
      <c r="U21" s="76"/>
      <c r="V21" s="75"/>
      <c r="W21" s="105"/>
      <c r="X21" s="75"/>
      <c r="Y21" s="76"/>
      <c r="Z21" s="75"/>
      <c r="AA21" s="76"/>
      <c r="AB21" s="75"/>
      <c r="AC21" s="76"/>
      <c r="AD21" s="75"/>
      <c r="AE21" s="112"/>
      <c r="AF21" s="75"/>
      <c r="AG21" s="112"/>
      <c r="AH21" s="75"/>
      <c r="AI21" s="112"/>
      <c r="AJ21" s="75"/>
      <c r="AK21" s="112"/>
      <c r="AL21" s="116"/>
      <c r="AM21" s="4"/>
      <c r="AN21" s="116"/>
      <c r="AO21" s="4"/>
      <c r="AP21" s="116"/>
      <c r="AQ21" s="4"/>
      <c r="AR21" s="112"/>
      <c r="AS21" s="4"/>
      <c r="AT21" s="4"/>
      <c r="AU21" s="116"/>
      <c r="AV21" s="4"/>
      <c r="AW21" s="112"/>
      <c r="AX21" s="4"/>
      <c r="AY21" s="112"/>
      <c r="AZ21" s="4"/>
      <c r="BA21" s="112"/>
      <c r="BB21" s="129"/>
      <c r="BC21" s="4"/>
      <c r="BD21" s="112"/>
      <c r="BE21" s="4"/>
      <c r="BF21" s="112"/>
      <c r="BG21" s="4"/>
      <c r="BH21" s="112"/>
      <c r="BI21" s="3"/>
      <c r="BJ21" s="3"/>
      <c r="BK21" s="3"/>
      <c r="BL21" s="3"/>
      <c r="BM21" s="142"/>
      <c r="BN21" s="143"/>
      <c r="BO21" s="144"/>
      <c r="BP21" s="144"/>
      <c r="BQ21" s="144"/>
      <c r="BR21" s="144"/>
      <c r="BS21" s="144"/>
      <c r="BT21" s="142"/>
      <c r="BU21" s="8"/>
      <c r="BV21" s="8"/>
      <c r="BW21" s="8"/>
      <c r="BX21" s="149"/>
      <c r="BY21" s="8"/>
      <c r="BZ21" s="8"/>
      <c r="CA21" s="8"/>
      <c r="CB21" s="8"/>
      <c r="CC21" s="142"/>
      <c r="CD21" s="151"/>
      <c r="CE21" s="151"/>
      <c r="CF21" s="151"/>
      <c r="CG21" s="151"/>
      <c r="CH21" s="151"/>
      <c r="CI21" s="151"/>
      <c r="CJ21" s="152"/>
      <c r="CK21" s="159">
        <f t="shared" si="7"/>
        <v>0</v>
      </c>
      <c r="CL21" s="159">
        <f t="shared" si="8"/>
        <v>0</v>
      </c>
      <c r="CM21" s="159">
        <f t="shared" si="9"/>
        <v>0</v>
      </c>
      <c r="CN21" s="159">
        <f t="shared" si="10"/>
        <v>0</v>
      </c>
      <c r="CO21" s="160"/>
      <c r="CP21" s="161"/>
      <c r="CQ21" s="160"/>
      <c r="CR21" s="161"/>
      <c r="CS21" s="160"/>
      <c r="CT21" s="161"/>
      <c r="CU21" s="167"/>
      <c r="CV21" s="168"/>
      <c r="CW21" s="169"/>
      <c r="CX21" s="151"/>
      <c r="CY21" s="138"/>
      <c r="CZ21" s="138"/>
      <c r="DA21" s="138"/>
      <c r="DB21" s="138"/>
      <c r="DC21" s="138"/>
      <c r="DD21" s="169"/>
      <c r="DE21" s="12"/>
      <c r="DF21" s="159">
        <f t="shared" si="11"/>
        <v>0</v>
      </c>
      <c r="DG21" s="159">
        <f t="shared" si="12"/>
        <v>0</v>
      </c>
      <c r="DH21" s="159">
        <f t="shared" si="13"/>
        <v>0</v>
      </c>
      <c r="DI21" s="159">
        <f t="shared" si="14"/>
        <v>0</v>
      </c>
      <c r="DJ21" s="159">
        <f t="shared" si="15"/>
        <v>0</v>
      </c>
      <c r="DK21" s="159">
        <f t="shared" si="16"/>
        <v>0</v>
      </c>
      <c r="DL21" s="159">
        <f t="shared" si="17"/>
        <v>0</v>
      </c>
      <c r="DM21" s="159">
        <f t="shared" si="18"/>
        <v>0</v>
      </c>
      <c r="DN21" s="12"/>
      <c r="DO21" s="12"/>
      <c r="DP21" s="169"/>
      <c r="DQ21" s="146"/>
      <c r="DR21" s="146"/>
      <c r="DS21" s="146"/>
      <c r="DT21" s="146"/>
      <c r="DU21" s="146"/>
      <c r="DV21" s="192"/>
      <c r="DW21" s="146"/>
      <c r="DX21" s="159">
        <f t="shared" si="19"/>
        <v>0</v>
      </c>
      <c r="DY21" s="159">
        <f t="shared" si="20"/>
        <v>0</v>
      </c>
      <c r="DZ21" s="159">
        <f t="shared" si="21"/>
        <v>0</v>
      </c>
      <c r="EA21" s="159">
        <f t="shared" si="22"/>
        <v>0</v>
      </c>
      <c r="EB21" s="159">
        <f t="shared" si="23"/>
        <v>0</v>
      </c>
      <c r="EC21" s="159">
        <f t="shared" si="24"/>
        <v>0</v>
      </c>
      <c r="ED21" s="159">
        <f t="shared" si="25"/>
        <v>0</v>
      </c>
      <c r="EE21" s="159">
        <f t="shared" si="26"/>
        <v>0</v>
      </c>
      <c r="EF21" s="146">
        <v>1192</v>
      </c>
      <c r="EG21" s="202">
        <f>EF21*0.7*1.05</f>
        <v>876.12</v>
      </c>
      <c r="EH21" s="202">
        <v>0</v>
      </c>
      <c r="EI21" s="202">
        <v>0</v>
      </c>
      <c r="EJ21" s="202">
        <v>0</v>
      </c>
      <c r="EK21" s="159">
        <f t="shared" si="53"/>
        <v>788.508</v>
      </c>
      <c r="EL21" s="159">
        <f t="shared" si="27"/>
        <v>709.6572</v>
      </c>
      <c r="EM21" s="159">
        <f t="shared" si="28"/>
        <v>0</v>
      </c>
      <c r="EN21" s="159">
        <f t="shared" si="29"/>
        <v>0</v>
      </c>
      <c r="EO21" s="159">
        <f t="shared" si="30"/>
        <v>0</v>
      </c>
      <c r="EP21" s="159">
        <f t="shared" si="31"/>
        <v>0</v>
      </c>
      <c r="EQ21" s="159">
        <f t="shared" si="32"/>
        <v>0</v>
      </c>
      <c r="ER21" s="159">
        <f t="shared" si="33"/>
        <v>0</v>
      </c>
      <c r="ES21" s="3"/>
      <c r="ET21" s="202">
        <v>1196.8</v>
      </c>
      <c r="EU21" s="202">
        <v>0</v>
      </c>
      <c r="EV21" s="202">
        <v>0</v>
      </c>
      <c r="EW21" s="202">
        <v>0</v>
      </c>
      <c r="EX21" s="212">
        <f t="shared" si="54"/>
        <v>1256.64</v>
      </c>
      <c r="EY21" s="212">
        <f t="shared" si="34"/>
        <v>0</v>
      </c>
      <c r="EZ21" s="212">
        <f t="shared" si="35"/>
        <v>0</v>
      </c>
      <c r="FA21" s="212">
        <f t="shared" si="36"/>
        <v>0</v>
      </c>
      <c r="FB21" s="213">
        <f t="shared" si="55"/>
        <v>879.648</v>
      </c>
      <c r="FC21" s="213">
        <f t="shared" si="37"/>
        <v>0</v>
      </c>
      <c r="FD21" s="213">
        <f t="shared" si="38"/>
        <v>0</v>
      </c>
      <c r="FE21" s="213">
        <f t="shared" si="39"/>
        <v>0</v>
      </c>
      <c r="FF21" s="215">
        <v>879.648</v>
      </c>
      <c r="FG21" s="215">
        <f t="shared" si="40"/>
        <v>791.6832</v>
      </c>
      <c r="FH21" s="215">
        <v>0</v>
      </c>
      <c r="FI21" s="215">
        <f t="shared" si="41"/>
        <v>0</v>
      </c>
      <c r="FJ21" s="215">
        <v>0</v>
      </c>
      <c r="FK21" s="215">
        <f t="shared" si="42"/>
        <v>0</v>
      </c>
      <c r="FL21" s="215">
        <f t="shared" si="43"/>
        <v>0</v>
      </c>
      <c r="FM21" s="221">
        <v>0</v>
      </c>
      <c r="FN21" s="226">
        <v>1346.4</v>
      </c>
      <c r="FO21" s="223">
        <f t="shared" si="44"/>
        <v>989.604</v>
      </c>
      <c r="FP21" s="223"/>
      <c r="FQ21" s="223">
        <f t="shared" si="45"/>
        <v>0</v>
      </c>
      <c r="FR21" s="223"/>
      <c r="FS21" s="223">
        <f t="shared" si="46"/>
        <v>0</v>
      </c>
      <c r="FT21" s="223"/>
      <c r="FU21" s="223">
        <f t="shared" si="47"/>
        <v>0</v>
      </c>
      <c r="FV21" s="235">
        <v>989.604</v>
      </c>
      <c r="FW21" s="236">
        <f t="shared" si="57"/>
        <v>890.6436</v>
      </c>
      <c r="FX21" s="236">
        <f t="shared" si="48"/>
        <v>0</v>
      </c>
      <c r="FY21" s="236">
        <v>0</v>
      </c>
      <c r="FZ21" s="236">
        <f t="shared" si="49"/>
        <v>0</v>
      </c>
      <c r="GA21" s="236">
        <v>0</v>
      </c>
      <c r="GB21" s="236">
        <f t="shared" si="50"/>
        <v>0</v>
      </c>
      <c r="GC21" s="239">
        <v>0</v>
      </c>
      <c r="GD21" s="240">
        <v>890.64</v>
      </c>
      <c r="GE21" s="241">
        <f t="shared" si="58"/>
        <v>801.576</v>
      </c>
      <c r="GF21" s="236">
        <f t="shared" si="52"/>
        <v>0</v>
      </c>
      <c r="GG21" s="239">
        <v>0</v>
      </c>
      <c r="GH21" s="236">
        <f t="shared" si="59"/>
        <v>0</v>
      </c>
      <c r="GI21" s="239">
        <v>0</v>
      </c>
      <c r="GJ21" s="236">
        <f t="shared" si="56"/>
        <v>0</v>
      </c>
      <c r="GK21" s="239">
        <v>0</v>
      </c>
    </row>
    <row r="22" customHeight="1" spans="1:193">
      <c r="A22" s="32" t="s">
        <v>394</v>
      </c>
      <c r="B22" s="33" t="s">
        <v>374</v>
      </c>
      <c r="C22" s="42" t="s">
        <v>395</v>
      </c>
      <c r="D22" s="42" t="s">
        <v>396</v>
      </c>
      <c r="E22" s="42" t="s">
        <v>360</v>
      </c>
      <c r="F22" s="42" t="s">
        <v>395</v>
      </c>
      <c r="G22" s="43" t="s">
        <v>397</v>
      </c>
      <c r="H22" s="42" t="s">
        <v>398</v>
      </c>
      <c r="I22" s="42" t="s">
        <v>399</v>
      </c>
      <c r="J22" s="83">
        <v>330.7</v>
      </c>
      <c r="K22" s="74"/>
      <c r="L22" s="74"/>
      <c r="M22" s="74"/>
      <c r="N22" s="75">
        <f t="shared" ref="N22:N30" si="60">O22*0.9</f>
        <v>208.341</v>
      </c>
      <c r="O22" s="84">
        <f>J22*1.7-J22</f>
        <v>231.49</v>
      </c>
      <c r="P22" s="75">
        <f t="shared" ref="P22:P30" si="61">Q22*0.9</f>
        <v>0</v>
      </c>
      <c r="Q22" s="84"/>
      <c r="R22" s="75">
        <f t="shared" ref="R22:R30" si="62">S22*0.9</f>
        <v>0</v>
      </c>
      <c r="S22" s="84"/>
      <c r="T22" s="75">
        <f t="shared" ref="T22:T30" si="63">U22*0.9</f>
        <v>0</v>
      </c>
      <c r="U22" s="76"/>
      <c r="V22" s="75">
        <f t="shared" ref="V22:V30" si="64">W22*0.9</f>
        <v>0</v>
      </c>
      <c r="W22" s="76"/>
      <c r="X22" s="75"/>
      <c r="Y22" s="76"/>
      <c r="Z22" s="75"/>
      <c r="AA22" s="76"/>
      <c r="AB22" s="75"/>
      <c r="AC22" s="76"/>
      <c r="AD22" s="75"/>
      <c r="AE22" s="112"/>
      <c r="AF22" s="75"/>
      <c r="AG22" s="112"/>
      <c r="AH22" s="75"/>
      <c r="AI22" s="112"/>
      <c r="AJ22" s="75"/>
      <c r="AK22" s="112"/>
      <c r="AL22" s="116"/>
      <c r="AM22" s="4"/>
      <c r="AN22" s="116"/>
      <c r="AO22" s="4"/>
      <c r="AP22" s="116"/>
      <c r="AQ22" s="4"/>
      <c r="AR22" s="112"/>
      <c r="AS22" s="4"/>
      <c r="AT22" s="4"/>
      <c r="AU22" s="116"/>
      <c r="AV22" s="4"/>
      <c r="AW22" s="116"/>
      <c r="AX22" s="4"/>
      <c r="AY22" s="116"/>
      <c r="AZ22" s="4"/>
      <c r="BA22" s="112"/>
      <c r="BB22" s="112"/>
      <c r="BC22" s="4"/>
      <c r="BD22" s="112"/>
      <c r="BE22" s="112"/>
      <c r="BF22" s="112"/>
      <c r="BG22" s="4"/>
      <c r="BH22" s="112"/>
      <c r="BM22" s="142">
        <f t="shared" ref="BM22:BM30" si="65">AE22*0.9</f>
        <v>0</v>
      </c>
      <c r="BN22" s="143">
        <f t="shared" ref="BN22:BN30" si="66">BM22*0.9</f>
        <v>0</v>
      </c>
      <c r="BO22" s="144">
        <f>AG22*0.9</f>
        <v>0</v>
      </c>
      <c r="BP22" s="144">
        <f t="shared" ref="BP22:BP30" si="67">BO22*0.9</f>
        <v>0</v>
      </c>
      <c r="BQ22" s="144">
        <f t="shared" ref="BQ22:BQ30" si="68">AI22*0.9</f>
        <v>0</v>
      </c>
      <c r="BR22" s="144">
        <f t="shared" ref="BR22:BR30" si="69">BQ22*0.9</f>
        <v>0</v>
      </c>
      <c r="BS22" s="144">
        <f t="shared" ref="BS22:BS30" si="70">BT22*0.9</f>
        <v>0</v>
      </c>
      <c r="BT22" s="142">
        <f>AK22*0.9</f>
        <v>0</v>
      </c>
      <c r="BU22" s="8">
        <f>AL22*0.9</f>
        <v>0</v>
      </c>
      <c r="BV22" s="8">
        <f t="shared" ref="BV22:BV30" si="71">BU22*0.9</f>
        <v>0</v>
      </c>
      <c r="BW22" s="8">
        <f>AN22*0.9</f>
        <v>0</v>
      </c>
      <c r="BX22" s="149">
        <f t="shared" ref="BX22:BX30" si="72">BW22*0.9</f>
        <v>0</v>
      </c>
      <c r="BY22" s="8">
        <f t="shared" ref="BY22:BY30" si="73">AP22*0.9</f>
        <v>0</v>
      </c>
      <c r="BZ22" s="8">
        <f t="shared" ref="BZ22:BZ30" si="74">BY22*0.9</f>
        <v>0</v>
      </c>
      <c r="CA22" s="8">
        <f t="shared" ref="CA22:CA30" si="75">CB22*0.9</f>
        <v>0</v>
      </c>
      <c r="CB22" s="8">
        <f t="shared" ref="CB22:CB30" si="76">AR22*0.9</f>
        <v>0</v>
      </c>
      <c r="CC22" s="142">
        <f>AU22*0.9</f>
        <v>0</v>
      </c>
      <c r="CD22" s="151">
        <f t="shared" ref="CD22:CD30" si="77">CC22*0.9*0.9</f>
        <v>0</v>
      </c>
      <c r="CE22" s="151">
        <f>AW22*0.9</f>
        <v>0</v>
      </c>
      <c r="CF22" s="151">
        <f t="shared" ref="CF22:CF30" si="78">CE22*0.9*0.9</f>
        <v>0</v>
      </c>
      <c r="CG22" s="151">
        <f>AY22*0.9</f>
        <v>0</v>
      </c>
      <c r="CH22" s="151">
        <f t="shared" ref="CH22:CH30" si="79">CG22*0.9*0.9</f>
        <v>0</v>
      </c>
      <c r="CI22" s="151">
        <f t="shared" ref="CI22:CI30" si="80">CJ22*0.9*0.9</f>
        <v>0</v>
      </c>
      <c r="CJ22" s="152">
        <f t="shared" ref="CJ22:CJ30" si="81">BA22*0.9</f>
        <v>0</v>
      </c>
      <c r="CK22" s="159">
        <f t="shared" si="7"/>
        <v>0</v>
      </c>
      <c r="CL22" s="159">
        <f t="shared" si="8"/>
        <v>0</v>
      </c>
      <c r="CM22" s="159">
        <f t="shared" si="9"/>
        <v>0</v>
      </c>
      <c r="CN22" s="159">
        <f t="shared" si="10"/>
        <v>0</v>
      </c>
      <c r="CO22" s="160">
        <f>BB22*0.9</f>
        <v>0</v>
      </c>
      <c r="CP22" s="161">
        <f t="shared" ref="CP22:CP30" si="82">CO22*0.9*0.9</f>
        <v>0</v>
      </c>
      <c r="CQ22" s="160">
        <f>BD22*0.9</f>
        <v>0</v>
      </c>
      <c r="CR22" s="161">
        <f t="shared" ref="CR22:CR30" si="83">CQ22*0.9*0.9</f>
        <v>0</v>
      </c>
      <c r="CS22" s="160">
        <f t="shared" ref="CS22:CS30" si="84">BF22*0.9</f>
        <v>0</v>
      </c>
      <c r="CT22" s="161">
        <f t="shared" ref="CT22:CT30" si="85">CS22*0.9*0.9</f>
        <v>0</v>
      </c>
      <c r="CU22" s="167">
        <f t="shared" ref="CU22:CU30" si="86">CV22*0.9*0.9</f>
        <v>0</v>
      </c>
      <c r="CV22" s="168">
        <f t="shared" ref="CV22:CV30" si="87">BH22*0.9</f>
        <v>0</v>
      </c>
      <c r="CW22" s="169"/>
      <c r="CX22" s="151">
        <f t="shared" ref="CX22:CX30" si="88">CW22*0.9*0.9</f>
        <v>0</v>
      </c>
      <c r="CY22" s="138"/>
      <c r="CZ22" s="138">
        <f t="shared" ref="CZ22:CZ30" si="89">CY22*0.9*0.9</f>
        <v>0</v>
      </c>
      <c r="DA22" s="138"/>
      <c r="DB22" s="138">
        <f t="shared" ref="DB22:DB30" si="90">DA22*0.9*0.9</f>
        <v>0</v>
      </c>
      <c r="DC22" s="138">
        <f t="shared" ref="DC22:DC30" si="91">DD22*0.9*0.9</f>
        <v>0</v>
      </c>
      <c r="DD22" s="169"/>
      <c r="DE22" s="12" t="s">
        <v>400</v>
      </c>
      <c r="DF22" s="159">
        <f t="shared" si="11"/>
        <v>0</v>
      </c>
      <c r="DG22" s="159">
        <f t="shared" si="12"/>
        <v>0</v>
      </c>
      <c r="DH22" s="159">
        <f t="shared" si="13"/>
        <v>0</v>
      </c>
      <c r="DI22" s="159">
        <f t="shared" si="14"/>
        <v>0</v>
      </c>
      <c r="DJ22" s="159">
        <f t="shared" si="15"/>
        <v>0</v>
      </c>
      <c r="DK22" s="159">
        <f t="shared" si="16"/>
        <v>0</v>
      </c>
      <c r="DL22" s="159">
        <f t="shared" si="17"/>
        <v>0</v>
      </c>
      <c r="DM22" s="159">
        <f t="shared" si="18"/>
        <v>0</v>
      </c>
      <c r="DP22" s="169">
        <v>790.02</v>
      </c>
      <c r="DQ22" s="146">
        <f>DP22*0.7*1.05*0.9</f>
        <v>522.59823</v>
      </c>
      <c r="DR22" s="146">
        <v>790.02</v>
      </c>
      <c r="DS22" s="146">
        <f>DR22*0.7*1.05*0.9</f>
        <v>522.59823</v>
      </c>
      <c r="DT22" s="146">
        <v>790.02</v>
      </c>
      <c r="DU22" s="146">
        <f>DT22*0.7*1.05*0.9</f>
        <v>522.59823</v>
      </c>
      <c r="DV22" s="146">
        <v>790.02</v>
      </c>
      <c r="DW22" s="146">
        <f>DV22*0.7*1.05*0.9</f>
        <v>522.59823</v>
      </c>
      <c r="DX22" s="159">
        <f t="shared" si="19"/>
        <v>470.338407</v>
      </c>
      <c r="DY22" s="159">
        <f t="shared" si="20"/>
        <v>423.3045663</v>
      </c>
      <c r="DZ22" s="159">
        <f t="shared" si="21"/>
        <v>470.338407</v>
      </c>
      <c r="EA22" s="159">
        <f t="shared" si="22"/>
        <v>423.3045663</v>
      </c>
      <c r="EB22" s="159">
        <f t="shared" si="23"/>
        <v>470.338407</v>
      </c>
      <c r="EC22" s="159">
        <f t="shared" si="24"/>
        <v>423.3045663</v>
      </c>
      <c r="ED22" s="159">
        <f t="shared" si="25"/>
        <v>423.3045663</v>
      </c>
      <c r="EE22" s="159">
        <f t="shared" si="26"/>
        <v>470.338407</v>
      </c>
      <c r="EF22" s="146">
        <v>593.25</v>
      </c>
      <c r="EG22" s="202">
        <f>EF22*0.7*1.05</f>
        <v>436.03875</v>
      </c>
      <c r="EH22" s="202">
        <f>EF22*0.7*1.05</f>
        <v>436.03875</v>
      </c>
      <c r="EI22" s="202">
        <f>EF22*0.7*1.05</f>
        <v>436.03875</v>
      </c>
      <c r="EJ22" s="202">
        <f>EF22*0.7*1.05</f>
        <v>436.03875</v>
      </c>
      <c r="EK22" s="159">
        <f t="shared" si="53"/>
        <v>392.434875</v>
      </c>
      <c r="EL22" s="159">
        <f t="shared" si="27"/>
        <v>353.1913875</v>
      </c>
      <c r="EM22" s="159">
        <f t="shared" si="28"/>
        <v>392.434875</v>
      </c>
      <c r="EN22" s="159">
        <f t="shared" si="29"/>
        <v>353.1913875</v>
      </c>
      <c r="EO22" s="159">
        <f t="shared" si="30"/>
        <v>392.434875</v>
      </c>
      <c r="EP22" s="159">
        <f t="shared" si="31"/>
        <v>353.1913875</v>
      </c>
      <c r="EQ22" s="159">
        <f t="shared" si="32"/>
        <v>353.1913875</v>
      </c>
      <c r="ER22" s="159">
        <f t="shared" si="33"/>
        <v>392.434875</v>
      </c>
      <c r="ET22" s="202">
        <v>790.02</v>
      </c>
      <c r="EU22" s="202">
        <v>790.02</v>
      </c>
      <c r="EV22" s="202">
        <v>790.02</v>
      </c>
      <c r="EW22" s="202">
        <v>790.02</v>
      </c>
      <c r="EX22" s="212">
        <f t="shared" si="54"/>
        <v>829.521</v>
      </c>
      <c r="EY22" s="212">
        <f t="shared" si="34"/>
        <v>829.521</v>
      </c>
      <c r="EZ22" s="212">
        <f t="shared" si="35"/>
        <v>829.521</v>
      </c>
      <c r="FA22" s="212">
        <f t="shared" si="36"/>
        <v>829.521</v>
      </c>
      <c r="FB22" s="213">
        <f t="shared" si="55"/>
        <v>580.6647</v>
      </c>
      <c r="FC22" s="213">
        <f t="shared" si="37"/>
        <v>580.6647</v>
      </c>
      <c r="FD22" s="213">
        <f t="shared" si="38"/>
        <v>580.6647</v>
      </c>
      <c r="FE22" s="213">
        <f t="shared" si="39"/>
        <v>580.6647</v>
      </c>
      <c r="FF22" s="215">
        <v>580.6647</v>
      </c>
      <c r="FG22" s="215">
        <f t="shared" si="40"/>
        <v>522.59823</v>
      </c>
      <c r="FH22" s="215">
        <v>580.6647</v>
      </c>
      <c r="FI22" s="215">
        <f t="shared" si="41"/>
        <v>522.59823</v>
      </c>
      <c r="FJ22" s="215">
        <v>580.6647</v>
      </c>
      <c r="FK22" s="215">
        <f t="shared" si="42"/>
        <v>522.59823</v>
      </c>
      <c r="FL22" s="215">
        <f t="shared" si="43"/>
        <v>522.59823</v>
      </c>
      <c r="FM22" s="221">
        <v>580.6647</v>
      </c>
      <c r="FN22" s="225">
        <v>892.08</v>
      </c>
      <c r="FO22" s="223">
        <f t="shared" si="44"/>
        <v>655.6788</v>
      </c>
      <c r="FP22" s="223">
        <v>892.08</v>
      </c>
      <c r="FQ22" s="223">
        <f t="shared" si="45"/>
        <v>655.6788</v>
      </c>
      <c r="FR22" s="223">
        <v>892.08</v>
      </c>
      <c r="FS22" s="223">
        <f t="shared" si="46"/>
        <v>655.6788</v>
      </c>
      <c r="FT22" s="223"/>
      <c r="FU22" s="223">
        <f t="shared" si="47"/>
        <v>0</v>
      </c>
      <c r="FV22" s="235">
        <v>655.6788</v>
      </c>
      <c r="FW22" s="236">
        <f t="shared" si="57"/>
        <v>590.11092</v>
      </c>
      <c r="FX22" s="236">
        <f t="shared" si="48"/>
        <v>590.11092</v>
      </c>
      <c r="FY22" s="236">
        <v>655.6788</v>
      </c>
      <c r="FZ22" s="236">
        <f t="shared" si="49"/>
        <v>590.11092</v>
      </c>
      <c r="GA22" s="236">
        <v>655.6788</v>
      </c>
      <c r="GB22" s="236">
        <f>FL22*0.8</f>
        <v>418.078584</v>
      </c>
      <c r="GC22" s="239">
        <v>0</v>
      </c>
      <c r="GD22" s="235">
        <v>590.11</v>
      </c>
      <c r="GE22" s="236">
        <f t="shared" si="58"/>
        <v>531.099</v>
      </c>
      <c r="GF22" s="236">
        <f t="shared" si="52"/>
        <v>531.099</v>
      </c>
      <c r="GG22" s="239">
        <v>590.11</v>
      </c>
      <c r="GH22" s="236">
        <f t="shared" si="59"/>
        <v>531.099</v>
      </c>
      <c r="GI22" s="239">
        <v>590.11</v>
      </c>
      <c r="GJ22" s="236">
        <f t="shared" si="56"/>
        <v>376.272</v>
      </c>
      <c r="GK22" s="239">
        <v>418.08</v>
      </c>
    </row>
    <row r="23" customHeight="1" spans="1:193">
      <c r="A23" s="32" t="s">
        <v>401</v>
      </c>
      <c r="B23" s="33" t="s">
        <v>374</v>
      </c>
      <c r="C23" s="49" t="s">
        <v>402</v>
      </c>
      <c r="D23" s="42" t="s">
        <v>396</v>
      </c>
      <c r="E23" s="42" t="s">
        <v>360</v>
      </c>
      <c r="F23" s="49" t="s">
        <v>402</v>
      </c>
      <c r="G23" s="43" t="s">
        <v>403</v>
      </c>
      <c r="H23" s="42" t="s">
        <v>404</v>
      </c>
      <c r="I23" s="42" t="s">
        <v>399</v>
      </c>
      <c r="J23" s="83">
        <v>262.5</v>
      </c>
      <c r="K23" s="74"/>
      <c r="L23" s="74"/>
      <c r="M23" s="74"/>
      <c r="N23" s="75">
        <f t="shared" si="60"/>
        <v>165.375</v>
      </c>
      <c r="O23" s="84">
        <f>J23*1.7-J23</f>
        <v>183.75</v>
      </c>
      <c r="P23" s="75">
        <f t="shared" si="61"/>
        <v>0</v>
      </c>
      <c r="Q23" s="84"/>
      <c r="R23" s="75">
        <f t="shared" si="62"/>
        <v>0</v>
      </c>
      <c r="S23" s="84"/>
      <c r="T23" s="75">
        <f t="shared" si="63"/>
        <v>0</v>
      </c>
      <c r="U23" s="76"/>
      <c r="V23" s="75">
        <f t="shared" si="64"/>
        <v>161.5131</v>
      </c>
      <c r="W23" s="76">
        <v>179.459</v>
      </c>
      <c r="X23" s="75">
        <f t="shared" ref="X23:X30" si="92">Y23*0.9</f>
        <v>161.5131</v>
      </c>
      <c r="Y23" s="76">
        <v>179.459</v>
      </c>
      <c r="Z23" s="75">
        <f t="shared" ref="Z23:Z30" si="93">AA23*0.9</f>
        <v>161.5131</v>
      </c>
      <c r="AA23" s="76">
        <v>179.459</v>
      </c>
      <c r="AB23" s="75">
        <f t="shared" ref="AB23:AB30" si="94">AC23*0.9</f>
        <v>0</v>
      </c>
      <c r="AC23" s="76"/>
      <c r="AD23" s="75">
        <f t="shared" ref="AD23:AD30" si="95">AE23*0.9</f>
        <v>0</v>
      </c>
      <c r="AE23" s="112"/>
      <c r="AF23" s="75">
        <v>270</v>
      </c>
      <c r="AG23" s="112">
        <v>300</v>
      </c>
      <c r="AH23" s="75">
        <v>0</v>
      </c>
      <c r="AI23" s="112"/>
      <c r="AJ23" s="75">
        <v>0</v>
      </c>
      <c r="AK23" s="112"/>
      <c r="AL23" s="116">
        <v>263.25</v>
      </c>
      <c r="AM23" s="4">
        <v>325</v>
      </c>
      <c r="AN23" s="116">
        <v>263.25</v>
      </c>
      <c r="AO23" s="4">
        <v>325</v>
      </c>
      <c r="AP23" s="116"/>
      <c r="AQ23" s="4">
        <v>0</v>
      </c>
      <c r="AR23" s="112"/>
      <c r="AS23" s="4"/>
      <c r="AT23" s="4"/>
      <c r="AU23" s="116">
        <v>314.3448</v>
      </c>
      <c r="AV23" s="4">
        <v>475.2</v>
      </c>
      <c r="AW23" s="116">
        <v>314.3448</v>
      </c>
      <c r="AX23" s="4"/>
      <c r="AY23" s="112"/>
      <c r="AZ23" s="4"/>
      <c r="BA23" s="112"/>
      <c r="BB23" s="129">
        <f>577*1.05*0.7</f>
        <v>424.095</v>
      </c>
      <c r="BC23" s="131">
        <v>577</v>
      </c>
      <c r="BD23" s="129">
        <f>BC23*1.05*0.7</f>
        <v>424.095</v>
      </c>
      <c r="BE23" s="4"/>
      <c r="BF23" s="112"/>
      <c r="BG23" s="4"/>
      <c r="BH23" s="112"/>
      <c r="BI23" s="133"/>
      <c r="BJ23" s="133"/>
      <c r="BK23" s="133"/>
      <c r="BL23" s="134"/>
      <c r="BM23" s="142">
        <f t="shared" si="65"/>
        <v>0</v>
      </c>
      <c r="BN23" s="143">
        <f t="shared" si="66"/>
        <v>0</v>
      </c>
      <c r="BO23" s="144">
        <v>0</v>
      </c>
      <c r="BP23" s="144">
        <f t="shared" si="67"/>
        <v>0</v>
      </c>
      <c r="BQ23" s="144">
        <f t="shared" si="68"/>
        <v>0</v>
      </c>
      <c r="BR23" s="144">
        <f t="shared" si="69"/>
        <v>0</v>
      </c>
      <c r="BS23" s="144">
        <f t="shared" si="70"/>
        <v>0</v>
      </c>
      <c r="BT23" s="142">
        <f t="shared" ref="BT23:BT30" si="96">AK23*0.9</f>
        <v>0</v>
      </c>
      <c r="BU23" s="8">
        <v>0</v>
      </c>
      <c r="BV23" s="8">
        <f t="shared" si="71"/>
        <v>0</v>
      </c>
      <c r="BW23" s="8">
        <v>0</v>
      </c>
      <c r="BX23" s="149">
        <f t="shared" si="72"/>
        <v>0</v>
      </c>
      <c r="BY23" s="8">
        <f t="shared" si="73"/>
        <v>0</v>
      </c>
      <c r="BZ23" s="8">
        <f t="shared" si="74"/>
        <v>0</v>
      </c>
      <c r="CA23" s="8">
        <f t="shared" si="75"/>
        <v>0</v>
      </c>
      <c r="CB23" s="8">
        <f t="shared" si="76"/>
        <v>0</v>
      </c>
      <c r="CC23" s="142">
        <v>0</v>
      </c>
      <c r="CD23" s="151">
        <f t="shared" si="77"/>
        <v>0</v>
      </c>
      <c r="CE23" s="151">
        <v>0</v>
      </c>
      <c r="CF23" s="151">
        <f t="shared" si="78"/>
        <v>0</v>
      </c>
      <c r="CG23" s="151">
        <v>0</v>
      </c>
      <c r="CH23" s="151">
        <f t="shared" si="79"/>
        <v>0</v>
      </c>
      <c r="CI23" s="151">
        <f t="shared" si="80"/>
        <v>0</v>
      </c>
      <c r="CJ23" s="152">
        <f t="shared" si="81"/>
        <v>0</v>
      </c>
      <c r="CK23" s="159">
        <f t="shared" si="7"/>
        <v>0</v>
      </c>
      <c r="CL23" s="159">
        <f t="shared" si="8"/>
        <v>0</v>
      </c>
      <c r="CM23" s="159">
        <f t="shared" si="9"/>
        <v>0</v>
      </c>
      <c r="CN23" s="159">
        <f t="shared" si="10"/>
        <v>0</v>
      </c>
      <c r="CO23" s="160">
        <v>0</v>
      </c>
      <c r="CP23" s="161">
        <f t="shared" si="82"/>
        <v>0</v>
      </c>
      <c r="CQ23" s="160">
        <v>0</v>
      </c>
      <c r="CR23" s="161">
        <f t="shared" si="83"/>
        <v>0</v>
      </c>
      <c r="CS23" s="160">
        <f t="shared" si="84"/>
        <v>0</v>
      </c>
      <c r="CT23" s="161">
        <f t="shared" si="85"/>
        <v>0</v>
      </c>
      <c r="CU23" s="167">
        <f t="shared" si="86"/>
        <v>0</v>
      </c>
      <c r="CV23" s="168">
        <f t="shared" si="87"/>
        <v>0</v>
      </c>
      <c r="CW23" s="169"/>
      <c r="CX23" s="151">
        <f t="shared" si="88"/>
        <v>0</v>
      </c>
      <c r="CY23" s="138"/>
      <c r="CZ23" s="138">
        <f t="shared" si="89"/>
        <v>0</v>
      </c>
      <c r="DA23" s="138"/>
      <c r="DB23" s="138">
        <f t="shared" si="90"/>
        <v>0</v>
      </c>
      <c r="DC23" s="138">
        <f t="shared" si="91"/>
        <v>0</v>
      </c>
      <c r="DD23" s="169"/>
      <c r="DE23" s="12" t="s">
        <v>362</v>
      </c>
      <c r="DF23" s="159">
        <f t="shared" si="11"/>
        <v>0</v>
      </c>
      <c r="DG23" s="159">
        <f t="shared" si="12"/>
        <v>0</v>
      </c>
      <c r="DH23" s="159">
        <f t="shared" si="13"/>
        <v>0</v>
      </c>
      <c r="DI23" s="159">
        <f t="shared" si="14"/>
        <v>0</v>
      </c>
      <c r="DJ23" s="159">
        <f t="shared" si="15"/>
        <v>0</v>
      </c>
      <c r="DK23" s="159">
        <f t="shared" si="16"/>
        <v>0</v>
      </c>
      <c r="DL23" s="159">
        <f t="shared" si="17"/>
        <v>0</v>
      </c>
      <c r="DM23" s="159">
        <f t="shared" si="18"/>
        <v>0</v>
      </c>
      <c r="DP23" s="169">
        <v>988.8</v>
      </c>
      <c r="DQ23" s="146">
        <f>DP23*0.7*1.05*0.9</f>
        <v>654.0912</v>
      </c>
      <c r="DR23" s="146">
        <v>988.8</v>
      </c>
      <c r="DS23" s="146">
        <f>DR23*0.7*1.05*0.9</f>
        <v>654.0912</v>
      </c>
      <c r="DT23" s="146">
        <v>988.8</v>
      </c>
      <c r="DU23" s="146">
        <f>DT23*0.7*1.05*0.9</f>
        <v>654.0912</v>
      </c>
      <c r="DV23" s="146">
        <v>988.8</v>
      </c>
      <c r="DW23" s="146">
        <f>DV23*0.7*1.05*0.9</f>
        <v>654.0912</v>
      </c>
      <c r="DX23" s="159">
        <f t="shared" si="19"/>
        <v>588.68208</v>
      </c>
      <c r="DY23" s="159">
        <f t="shared" si="20"/>
        <v>529.813872</v>
      </c>
      <c r="DZ23" s="159">
        <f t="shared" si="21"/>
        <v>588.68208</v>
      </c>
      <c r="EA23" s="159">
        <f t="shared" si="22"/>
        <v>529.813872</v>
      </c>
      <c r="EB23" s="159">
        <f t="shared" si="23"/>
        <v>588.68208</v>
      </c>
      <c r="EC23" s="159">
        <f t="shared" si="24"/>
        <v>529.813872</v>
      </c>
      <c r="ED23" s="159">
        <f t="shared" si="25"/>
        <v>529.813872</v>
      </c>
      <c r="EE23" s="159">
        <f t="shared" si="26"/>
        <v>588.68208</v>
      </c>
      <c r="EF23" s="146">
        <v>690.69</v>
      </c>
      <c r="EG23" s="202">
        <f>EF23*0.7*1.05</f>
        <v>507.65715</v>
      </c>
      <c r="EH23" s="202">
        <f>EF23*0.7*1.05</f>
        <v>507.65715</v>
      </c>
      <c r="EI23" s="202">
        <f>EF23*0.7*1.05</f>
        <v>507.65715</v>
      </c>
      <c r="EJ23" s="202">
        <f>EF23*0.7*1.05</f>
        <v>507.65715</v>
      </c>
      <c r="EK23" s="159">
        <f t="shared" si="53"/>
        <v>456.891435</v>
      </c>
      <c r="EL23" s="159">
        <f t="shared" si="27"/>
        <v>411.2022915</v>
      </c>
      <c r="EM23" s="159">
        <f t="shared" si="28"/>
        <v>456.891435</v>
      </c>
      <c r="EN23" s="159">
        <f t="shared" si="29"/>
        <v>411.2022915</v>
      </c>
      <c r="EO23" s="159">
        <f t="shared" si="30"/>
        <v>456.891435</v>
      </c>
      <c r="EP23" s="159">
        <f t="shared" si="31"/>
        <v>411.2022915</v>
      </c>
      <c r="EQ23" s="159">
        <f t="shared" si="32"/>
        <v>411.2022915</v>
      </c>
      <c r="ER23" s="159">
        <f t="shared" si="33"/>
        <v>456.891435</v>
      </c>
      <c r="ET23" s="202">
        <v>993.45</v>
      </c>
      <c r="EU23" s="202">
        <v>993.45</v>
      </c>
      <c r="EV23" s="202">
        <v>993.45</v>
      </c>
      <c r="EW23" s="202">
        <v>993.45</v>
      </c>
      <c r="EX23" s="212">
        <f t="shared" si="54"/>
        <v>1043.1225</v>
      </c>
      <c r="EY23" s="212">
        <f t="shared" si="34"/>
        <v>1043.1225</v>
      </c>
      <c r="EZ23" s="212">
        <f t="shared" si="35"/>
        <v>1043.1225</v>
      </c>
      <c r="FA23" s="212">
        <f t="shared" si="36"/>
        <v>1043.1225</v>
      </c>
      <c r="FB23" s="213">
        <f t="shared" si="55"/>
        <v>730.18575</v>
      </c>
      <c r="FC23" s="213">
        <f t="shared" si="37"/>
        <v>730.18575</v>
      </c>
      <c r="FD23" s="213">
        <f t="shared" si="38"/>
        <v>730.18575</v>
      </c>
      <c r="FE23" s="213">
        <f t="shared" si="39"/>
        <v>730.18575</v>
      </c>
      <c r="FF23" s="215">
        <v>730.18575</v>
      </c>
      <c r="FG23" s="215">
        <f t="shared" si="40"/>
        <v>657.167175</v>
      </c>
      <c r="FH23" s="215">
        <v>730.18575</v>
      </c>
      <c r="FI23" s="215">
        <f t="shared" si="41"/>
        <v>657.167175</v>
      </c>
      <c r="FJ23" s="215">
        <v>730.18575</v>
      </c>
      <c r="FK23" s="215">
        <f t="shared" si="42"/>
        <v>657.167175</v>
      </c>
      <c r="FL23" s="215">
        <f t="shared" si="43"/>
        <v>657.167175</v>
      </c>
      <c r="FM23" s="221">
        <v>730.18575</v>
      </c>
      <c r="FN23" s="225">
        <v>997.5</v>
      </c>
      <c r="FO23" s="223">
        <f t="shared" si="44"/>
        <v>733.1625</v>
      </c>
      <c r="FP23" s="223">
        <v>997.5</v>
      </c>
      <c r="FQ23" s="223">
        <f t="shared" si="45"/>
        <v>733.1625</v>
      </c>
      <c r="FR23" s="223">
        <v>997.5</v>
      </c>
      <c r="FS23" s="223">
        <f t="shared" si="46"/>
        <v>733.1625</v>
      </c>
      <c r="FT23" s="223"/>
      <c r="FU23" s="223">
        <f t="shared" si="47"/>
        <v>0</v>
      </c>
      <c r="FV23" s="235">
        <v>733.1625</v>
      </c>
      <c r="FW23" s="236">
        <f t="shared" si="57"/>
        <v>659.84625</v>
      </c>
      <c r="FX23" s="236">
        <f t="shared" si="48"/>
        <v>659.84625</v>
      </c>
      <c r="FY23" s="236">
        <v>733.1625</v>
      </c>
      <c r="FZ23" s="236">
        <f t="shared" si="49"/>
        <v>659.84625</v>
      </c>
      <c r="GA23" s="236">
        <v>733.1625</v>
      </c>
      <c r="GB23" s="236">
        <f>FL23*0.8</f>
        <v>525.73374</v>
      </c>
      <c r="GC23" s="239">
        <v>0</v>
      </c>
      <c r="GD23" s="235">
        <v>659.85</v>
      </c>
      <c r="GE23" s="236">
        <f t="shared" si="58"/>
        <v>593.865</v>
      </c>
      <c r="GF23" s="236">
        <f t="shared" si="52"/>
        <v>593.865</v>
      </c>
      <c r="GG23" s="235">
        <v>659.85</v>
      </c>
      <c r="GH23" s="236">
        <f t="shared" si="59"/>
        <v>593.865</v>
      </c>
      <c r="GI23" s="235">
        <v>659.85</v>
      </c>
      <c r="GJ23" s="236">
        <f t="shared" si="56"/>
        <v>471.357</v>
      </c>
      <c r="GK23" s="239">
        <v>523.73</v>
      </c>
    </row>
    <row r="24" customHeight="1" spans="1:193">
      <c r="A24" s="32" t="s">
        <v>405</v>
      </c>
      <c r="B24" s="50" t="s">
        <v>374</v>
      </c>
      <c r="C24" s="49" t="s">
        <v>406</v>
      </c>
      <c r="D24" s="42" t="s">
        <v>396</v>
      </c>
      <c r="E24" s="42" t="s">
        <v>360</v>
      </c>
      <c r="F24" s="49" t="s">
        <v>406</v>
      </c>
      <c r="G24" s="42" t="s">
        <v>407</v>
      </c>
      <c r="H24" s="42" t="s">
        <v>408</v>
      </c>
      <c r="I24" s="42" t="s">
        <v>409</v>
      </c>
      <c r="J24" s="83">
        <v>260.4</v>
      </c>
      <c r="K24" s="74"/>
      <c r="L24" s="74"/>
      <c r="M24" s="83">
        <v>472.5</v>
      </c>
      <c r="N24" s="75">
        <f t="shared" si="60"/>
        <v>164.052</v>
      </c>
      <c r="O24" s="84">
        <f>J24*1.7-J24</f>
        <v>182.28</v>
      </c>
      <c r="P24" s="75">
        <f t="shared" si="61"/>
        <v>0</v>
      </c>
      <c r="Q24" s="84"/>
      <c r="R24" s="75">
        <f t="shared" si="62"/>
        <v>0</v>
      </c>
      <c r="S24" s="84"/>
      <c r="T24" s="75">
        <f t="shared" si="63"/>
        <v>297.675</v>
      </c>
      <c r="U24" s="76">
        <f>M24*1.7-M24</f>
        <v>330.75</v>
      </c>
      <c r="V24" s="75">
        <f t="shared" si="64"/>
        <v>164.052</v>
      </c>
      <c r="W24" s="76">
        <v>182.28</v>
      </c>
      <c r="X24" s="75">
        <f t="shared" si="92"/>
        <v>0</v>
      </c>
      <c r="Y24" s="76"/>
      <c r="Z24" s="75">
        <f t="shared" si="93"/>
        <v>0</v>
      </c>
      <c r="AA24" s="76"/>
      <c r="AB24" s="75">
        <f t="shared" si="94"/>
        <v>297.675</v>
      </c>
      <c r="AC24" s="76">
        <v>330.75</v>
      </c>
      <c r="AD24" s="75">
        <f t="shared" si="95"/>
        <v>0</v>
      </c>
      <c r="AE24" s="112"/>
      <c r="AF24" s="75">
        <v>198.765</v>
      </c>
      <c r="AG24" s="112">
        <v>220.85</v>
      </c>
      <c r="AH24" s="75">
        <v>198.765</v>
      </c>
      <c r="AI24" s="112">
        <v>220.85</v>
      </c>
      <c r="AJ24" s="75">
        <v>314.343</v>
      </c>
      <c r="AK24" s="112">
        <v>349.27</v>
      </c>
      <c r="AL24" s="116"/>
      <c r="AM24" s="4">
        <v>0</v>
      </c>
      <c r="AN24" s="116">
        <v>194.4</v>
      </c>
      <c r="AO24" s="4">
        <v>240</v>
      </c>
      <c r="AP24" s="116">
        <v>194.4</v>
      </c>
      <c r="AQ24" s="4">
        <v>240</v>
      </c>
      <c r="AR24" s="112"/>
      <c r="AS24" s="4"/>
      <c r="AT24" s="4"/>
      <c r="AU24" s="116">
        <v>236.45979</v>
      </c>
      <c r="AV24" s="4">
        <v>357.46</v>
      </c>
      <c r="AW24" s="116">
        <v>236.45979</v>
      </c>
      <c r="AX24" s="4">
        <v>357.46</v>
      </c>
      <c r="AY24" s="116">
        <v>236.45979</v>
      </c>
      <c r="AZ24" s="4"/>
      <c r="BA24" s="112"/>
      <c r="BB24" s="129">
        <f>363.85*1.05*0.7</f>
        <v>267.42975</v>
      </c>
      <c r="BC24" s="120">
        <v>363.85</v>
      </c>
      <c r="BD24" s="129">
        <f>BC24*1.05*0.7</f>
        <v>267.42975</v>
      </c>
      <c r="BE24" s="120">
        <v>363.85</v>
      </c>
      <c r="BF24" s="129">
        <f>BE24*1.05*0.7</f>
        <v>267.42975</v>
      </c>
      <c r="BG24" s="4"/>
      <c r="BH24" s="112"/>
      <c r="BM24" s="142">
        <f t="shared" si="65"/>
        <v>0</v>
      </c>
      <c r="BN24" s="143">
        <f t="shared" si="66"/>
        <v>0</v>
      </c>
      <c r="BO24" s="144">
        <f t="shared" ref="BO24:BO30" si="97">AG24*0.9</f>
        <v>198.765</v>
      </c>
      <c r="BP24" s="144">
        <f t="shared" si="67"/>
        <v>178.8885</v>
      </c>
      <c r="BQ24" s="144">
        <f t="shared" si="68"/>
        <v>198.765</v>
      </c>
      <c r="BR24" s="144">
        <f t="shared" si="69"/>
        <v>178.8885</v>
      </c>
      <c r="BS24" s="144">
        <f t="shared" si="70"/>
        <v>282.9087</v>
      </c>
      <c r="BT24" s="142">
        <f t="shared" si="96"/>
        <v>314.343</v>
      </c>
      <c r="BU24" s="8">
        <f t="shared" ref="BU24:BU30" si="98">AL24*0.9</f>
        <v>0</v>
      </c>
      <c r="BV24" s="8">
        <f t="shared" si="71"/>
        <v>0</v>
      </c>
      <c r="BW24" s="8">
        <f t="shared" ref="BW24:BW30" si="99">AN24*0.9</f>
        <v>174.96</v>
      </c>
      <c r="BX24" s="149">
        <f t="shared" si="72"/>
        <v>157.464</v>
      </c>
      <c r="BY24" s="8">
        <f t="shared" si="73"/>
        <v>174.96</v>
      </c>
      <c r="BZ24" s="8">
        <f t="shared" si="74"/>
        <v>157.464</v>
      </c>
      <c r="CA24" s="8">
        <f t="shared" si="75"/>
        <v>0</v>
      </c>
      <c r="CB24" s="8">
        <f t="shared" si="76"/>
        <v>0</v>
      </c>
      <c r="CC24" s="142">
        <f t="shared" ref="CC24:CC30" si="100">AU24*0.9</f>
        <v>212.813811</v>
      </c>
      <c r="CD24" s="151">
        <f t="shared" si="77"/>
        <v>172.37918691</v>
      </c>
      <c r="CE24" s="151">
        <f t="shared" ref="CE24:CE30" si="101">AW24*0.9</f>
        <v>212.813811</v>
      </c>
      <c r="CF24" s="151">
        <f t="shared" si="78"/>
        <v>172.37918691</v>
      </c>
      <c r="CG24" s="151">
        <f t="shared" ref="CG24:CG30" si="102">AY24*0.9</f>
        <v>212.813811</v>
      </c>
      <c r="CH24" s="151">
        <f t="shared" si="79"/>
        <v>172.37918691</v>
      </c>
      <c r="CI24" s="151">
        <f t="shared" si="80"/>
        <v>0</v>
      </c>
      <c r="CJ24" s="152">
        <f t="shared" si="81"/>
        <v>0</v>
      </c>
      <c r="CK24" s="159">
        <f t="shared" si="7"/>
        <v>155.141268219</v>
      </c>
      <c r="CL24" s="159">
        <f t="shared" si="8"/>
        <v>155.141268219</v>
      </c>
      <c r="CM24" s="159">
        <f t="shared" si="9"/>
        <v>155.141268219</v>
      </c>
      <c r="CN24" s="159">
        <f t="shared" si="10"/>
        <v>0</v>
      </c>
      <c r="CO24" s="160">
        <f t="shared" ref="CO24:CO30" si="103">BB24*0.9</f>
        <v>240.686775</v>
      </c>
      <c r="CP24" s="161">
        <f t="shared" si="82"/>
        <v>194.95628775</v>
      </c>
      <c r="CQ24" s="160">
        <f t="shared" ref="CQ24:CQ30" si="104">BD24*0.9</f>
        <v>240.686775</v>
      </c>
      <c r="CR24" s="161">
        <f t="shared" si="83"/>
        <v>194.95628775</v>
      </c>
      <c r="CS24" s="160">
        <f t="shared" si="84"/>
        <v>240.686775</v>
      </c>
      <c r="CT24" s="161">
        <f t="shared" si="85"/>
        <v>194.95628775</v>
      </c>
      <c r="CU24" s="167">
        <f t="shared" si="86"/>
        <v>0</v>
      </c>
      <c r="CV24" s="168">
        <f t="shared" si="87"/>
        <v>0</v>
      </c>
      <c r="CW24" s="169">
        <v>283.4895</v>
      </c>
      <c r="CX24" s="151">
        <f t="shared" si="88"/>
        <v>229.626495</v>
      </c>
      <c r="CY24" s="138">
        <v>283.4895</v>
      </c>
      <c r="CZ24" s="138">
        <f t="shared" si="89"/>
        <v>229.626495</v>
      </c>
      <c r="DA24" s="138">
        <v>283.4895</v>
      </c>
      <c r="DB24" s="138">
        <f t="shared" si="90"/>
        <v>229.626495</v>
      </c>
      <c r="DC24" s="138">
        <f t="shared" si="91"/>
        <v>0</v>
      </c>
      <c r="DD24" s="169"/>
      <c r="DF24" s="159">
        <f t="shared" si="11"/>
        <v>206.6638455</v>
      </c>
      <c r="DG24" s="159">
        <f t="shared" si="12"/>
        <v>185.99746095</v>
      </c>
      <c r="DH24" s="159">
        <f t="shared" si="13"/>
        <v>206.6638455</v>
      </c>
      <c r="DI24" s="159">
        <f t="shared" si="14"/>
        <v>185.99746095</v>
      </c>
      <c r="DJ24" s="159">
        <f t="shared" si="15"/>
        <v>206.6638455</v>
      </c>
      <c r="DK24" s="159">
        <f t="shared" si="16"/>
        <v>185.99746095</v>
      </c>
      <c r="DL24" s="159">
        <f t="shared" si="17"/>
        <v>0</v>
      </c>
      <c r="DM24" s="159">
        <f t="shared" si="18"/>
        <v>0</v>
      </c>
      <c r="DP24" s="169">
        <v>385.7</v>
      </c>
      <c r="DQ24" s="146">
        <f>DP24*0.7*1.05*0.9</f>
        <v>255.14055</v>
      </c>
      <c r="DR24" s="146">
        <v>385.7</v>
      </c>
      <c r="DS24" s="146">
        <f>DR24*0.7*1.05*0.9</f>
        <v>255.14055</v>
      </c>
      <c r="DT24" s="146">
        <v>385.7</v>
      </c>
      <c r="DU24" s="146">
        <f>DT24*0.7*1.05*0.9</f>
        <v>255.14055</v>
      </c>
      <c r="DV24" s="192"/>
      <c r="DW24" s="146">
        <f>DV24*0.7*1.05</f>
        <v>0</v>
      </c>
      <c r="DX24" s="159">
        <f t="shared" si="19"/>
        <v>229.626495</v>
      </c>
      <c r="DY24" s="159">
        <f t="shared" si="20"/>
        <v>206.6638455</v>
      </c>
      <c r="DZ24" s="159">
        <f t="shared" si="21"/>
        <v>229.626495</v>
      </c>
      <c r="EA24" s="159">
        <f t="shared" si="22"/>
        <v>206.6638455</v>
      </c>
      <c r="EB24" s="159">
        <f t="shared" si="23"/>
        <v>229.626495</v>
      </c>
      <c r="EC24" s="159">
        <f t="shared" si="24"/>
        <v>206.6638455</v>
      </c>
      <c r="ED24" s="159">
        <f t="shared" si="25"/>
        <v>0</v>
      </c>
      <c r="EE24" s="159">
        <f t="shared" si="26"/>
        <v>0</v>
      </c>
      <c r="EF24" s="146">
        <v>380</v>
      </c>
      <c r="EG24" s="202">
        <f>EF24*0.7*1.05</f>
        <v>279.3</v>
      </c>
      <c r="EH24" s="202">
        <f>EF24*0.7*1.05</f>
        <v>279.3</v>
      </c>
      <c r="EI24" s="202">
        <f>EF24*0.7*1.05</f>
        <v>279.3</v>
      </c>
      <c r="EJ24" s="202">
        <v>0</v>
      </c>
      <c r="EK24" s="159">
        <f t="shared" si="53"/>
        <v>251.37</v>
      </c>
      <c r="EL24" s="159">
        <f t="shared" si="27"/>
        <v>226.233</v>
      </c>
      <c r="EM24" s="159">
        <f t="shared" si="28"/>
        <v>251.37</v>
      </c>
      <c r="EN24" s="159">
        <f t="shared" si="29"/>
        <v>226.233</v>
      </c>
      <c r="EO24" s="159">
        <f t="shared" si="30"/>
        <v>251.37</v>
      </c>
      <c r="EP24" s="159">
        <f t="shared" si="31"/>
        <v>226.233</v>
      </c>
      <c r="EQ24" s="159">
        <f t="shared" si="32"/>
        <v>0</v>
      </c>
      <c r="ER24" s="159">
        <f t="shared" si="33"/>
        <v>0</v>
      </c>
      <c r="ET24" s="202">
        <v>379.61</v>
      </c>
      <c r="EU24" s="202">
        <v>379.61</v>
      </c>
      <c r="EV24" s="202">
        <v>379.61</v>
      </c>
      <c r="EW24" s="202">
        <v>890.12</v>
      </c>
      <c r="EX24" s="212">
        <f t="shared" si="54"/>
        <v>398.5905</v>
      </c>
      <c r="EY24" s="212">
        <f t="shared" si="34"/>
        <v>398.5905</v>
      </c>
      <c r="EZ24" s="212">
        <f t="shared" si="35"/>
        <v>398.5905</v>
      </c>
      <c r="FA24" s="212">
        <f t="shared" si="36"/>
        <v>934.626</v>
      </c>
      <c r="FB24" s="213">
        <f t="shared" si="55"/>
        <v>279.01335</v>
      </c>
      <c r="FC24" s="213">
        <f t="shared" si="37"/>
        <v>279.01335</v>
      </c>
      <c r="FD24" s="213">
        <f t="shared" si="38"/>
        <v>279.01335</v>
      </c>
      <c r="FE24" s="213">
        <f t="shared" si="39"/>
        <v>654.2382</v>
      </c>
      <c r="FF24" s="215">
        <v>279.01335</v>
      </c>
      <c r="FG24" s="215">
        <f t="shared" si="40"/>
        <v>251.112015</v>
      </c>
      <c r="FH24" s="215">
        <v>279.01335</v>
      </c>
      <c r="FI24" s="215">
        <f t="shared" si="41"/>
        <v>251.112015</v>
      </c>
      <c r="FJ24" s="215">
        <v>279.01335</v>
      </c>
      <c r="FK24" s="215">
        <f t="shared" si="42"/>
        <v>251.112015</v>
      </c>
      <c r="FL24" s="215">
        <f t="shared" si="43"/>
        <v>588.81438</v>
      </c>
      <c r="FM24" s="221">
        <v>654.2382</v>
      </c>
      <c r="FN24" s="225">
        <v>401.8</v>
      </c>
      <c r="FO24" s="223">
        <f t="shared" si="44"/>
        <v>295.323</v>
      </c>
      <c r="FP24" s="223">
        <v>401.8</v>
      </c>
      <c r="FQ24" s="223">
        <f t="shared" si="45"/>
        <v>295.323</v>
      </c>
      <c r="FR24" s="223">
        <v>401.8</v>
      </c>
      <c r="FS24" s="223">
        <f t="shared" si="46"/>
        <v>295.323</v>
      </c>
      <c r="FT24" s="223"/>
      <c r="FU24" s="223">
        <f t="shared" si="47"/>
        <v>0</v>
      </c>
      <c r="FV24" s="235">
        <v>295.323</v>
      </c>
      <c r="FW24" s="236">
        <f t="shared" si="57"/>
        <v>265.7907</v>
      </c>
      <c r="FX24" s="236">
        <f t="shared" si="48"/>
        <v>265.7907</v>
      </c>
      <c r="FY24" s="236">
        <v>295.323</v>
      </c>
      <c r="FZ24" s="236">
        <f t="shared" si="49"/>
        <v>265.7907</v>
      </c>
      <c r="GA24" s="236">
        <v>295.323</v>
      </c>
      <c r="GB24" s="236">
        <f>FL24*0.8</f>
        <v>471.051504</v>
      </c>
      <c r="GC24" s="239">
        <v>0</v>
      </c>
      <c r="GD24" s="235">
        <v>0</v>
      </c>
      <c r="GE24" s="236">
        <f t="shared" si="58"/>
        <v>0</v>
      </c>
      <c r="GF24" s="236">
        <f t="shared" si="52"/>
        <v>0</v>
      </c>
      <c r="GG24" s="239">
        <v>0</v>
      </c>
      <c r="GH24" s="236">
        <f t="shared" si="59"/>
        <v>0</v>
      </c>
      <c r="GI24" s="239">
        <v>0</v>
      </c>
      <c r="GJ24" s="236">
        <f t="shared" si="56"/>
        <v>0</v>
      </c>
      <c r="GK24" s="239">
        <v>0</v>
      </c>
    </row>
    <row r="25" customHeight="1" spans="1:193">
      <c r="A25" s="32"/>
      <c r="B25" s="51"/>
      <c r="C25" s="52"/>
      <c r="D25" s="42"/>
      <c r="E25" s="42" t="s">
        <v>360</v>
      </c>
      <c r="F25" s="52"/>
      <c r="G25" s="42" t="s">
        <v>410</v>
      </c>
      <c r="H25" s="42"/>
      <c r="I25" s="42"/>
      <c r="J25" s="83"/>
      <c r="K25" s="74"/>
      <c r="L25" s="74"/>
      <c r="M25" s="83"/>
      <c r="N25" s="75">
        <f t="shared" si="60"/>
        <v>0</v>
      </c>
      <c r="O25" s="84"/>
      <c r="P25" s="75">
        <f t="shared" si="61"/>
        <v>0</v>
      </c>
      <c r="Q25" s="84"/>
      <c r="R25" s="75">
        <f t="shared" si="62"/>
        <v>0</v>
      </c>
      <c r="S25" s="84"/>
      <c r="T25" s="75">
        <f t="shared" si="63"/>
        <v>0</v>
      </c>
      <c r="U25" s="76"/>
      <c r="V25" s="75">
        <f t="shared" si="64"/>
        <v>0</v>
      </c>
      <c r="W25" s="76"/>
      <c r="X25" s="75">
        <f t="shared" si="92"/>
        <v>0</v>
      </c>
      <c r="Y25" s="76"/>
      <c r="Z25" s="75">
        <f t="shared" si="93"/>
        <v>0</v>
      </c>
      <c r="AA25" s="76"/>
      <c r="AB25" s="75">
        <f t="shared" si="94"/>
        <v>0</v>
      </c>
      <c r="AC25" s="76"/>
      <c r="AD25" s="75">
        <f t="shared" si="95"/>
        <v>189.9</v>
      </c>
      <c r="AE25" s="112">
        <v>211</v>
      </c>
      <c r="AF25" s="75">
        <v>0</v>
      </c>
      <c r="AG25" s="112"/>
      <c r="AH25" s="75">
        <v>0</v>
      </c>
      <c r="AI25" s="112"/>
      <c r="AJ25" s="75">
        <v>0</v>
      </c>
      <c r="AK25" s="112"/>
      <c r="AL25" s="116"/>
      <c r="AM25" s="4">
        <v>0</v>
      </c>
      <c r="AN25" s="116"/>
      <c r="AO25" s="4">
        <v>0</v>
      </c>
      <c r="AP25" s="116"/>
      <c r="AQ25" s="4">
        <v>0</v>
      </c>
      <c r="AR25" s="112"/>
      <c r="AS25" s="4"/>
      <c r="AT25" s="4"/>
      <c r="AU25" s="116">
        <v>198.45</v>
      </c>
      <c r="AV25" s="4"/>
      <c r="AW25" s="112"/>
      <c r="AX25" s="4"/>
      <c r="AY25" s="112"/>
      <c r="AZ25" s="4"/>
      <c r="BA25" s="112"/>
      <c r="BB25" s="129">
        <f>295*1.05*0.7</f>
        <v>216.825</v>
      </c>
      <c r="BC25" s="4"/>
      <c r="BD25" s="112"/>
      <c r="BE25" s="4"/>
      <c r="BF25" s="112"/>
      <c r="BG25" s="4"/>
      <c r="BH25" s="112"/>
      <c r="BM25" s="142">
        <f t="shared" si="65"/>
        <v>189.9</v>
      </c>
      <c r="BN25" s="143">
        <f t="shared" si="66"/>
        <v>170.91</v>
      </c>
      <c r="BO25" s="144">
        <f t="shared" si="97"/>
        <v>0</v>
      </c>
      <c r="BP25" s="144">
        <f t="shared" si="67"/>
        <v>0</v>
      </c>
      <c r="BQ25" s="144">
        <f t="shared" si="68"/>
        <v>0</v>
      </c>
      <c r="BR25" s="144">
        <f t="shared" si="69"/>
        <v>0</v>
      </c>
      <c r="BS25" s="144">
        <f t="shared" si="70"/>
        <v>0</v>
      </c>
      <c r="BT25" s="142">
        <f t="shared" si="96"/>
        <v>0</v>
      </c>
      <c r="BU25" s="8">
        <f t="shared" si="98"/>
        <v>0</v>
      </c>
      <c r="BV25" s="8">
        <f t="shared" si="71"/>
        <v>0</v>
      </c>
      <c r="BW25" s="8">
        <f t="shared" si="99"/>
        <v>0</v>
      </c>
      <c r="BX25" s="149">
        <f t="shared" si="72"/>
        <v>0</v>
      </c>
      <c r="BY25" s="8">
        <f t="shared" si="73"/>
        <v>0</v>
      </c>
      <c r="BZ25" s="8">
        <f t="shared" si="74"/>
        <v>0</v>
      </c>
      <c r="CA25" s="8">
        <f t="shared" si="75"/>
        <v>0</v>
      </c>
      <c r="CB25" s="8">
        <f t="shared" si="76"/>
        <v>0</v>
      </c>
      <c r="CC25" s="142">
        <f t="shared" si="100"/>
        <v>178.605</v>
      </c>
      <c r="CD25" s="151">
        <f t="shared" si="77"/>
        <v>144.67005</v>
      </c>
      <c r="CE25" s="151">
        <f t="shared" si="101"/>
        <v>0</v>
      </c>
      <c r="CF25" s="151">
        <f t="shared" si="78"/>
        <v>0</v>
      </c>
      <c r="CG25" s="151">
        <f t="shared" si="102"/>
        <v>0</v>
      </c>
      <c r="CH25" s="151">
        <f t="shared" si="79"/>
        <v>0</v>
      </c>
      <c r="CI25" s="151">
        <f t="shared" si="80"/>
        <v>0</v>
      </c>
      <c r="CJ25" s="152">
        <f t="shared" si="81"/>
        <v>0</v>
      </c>
      <c r="CK25" s="159">
        <f t="shared" si="7"/>
        <v>130.203045</v>
      </c>
      <c r="CL25" s="159">
        <f t="shared" si="8"/>
        <v>0</v>
      </c>
      <c r="CM25" s="159">
        <f t="shared" si="9"/>
        <v>0</v>
      </c>
      <c r="CN25" s="159">
        <f t="shared" si="10"/>
        <v>0</v>
      </c>
      <c r="CO25" s="160">
        <f t="shared" si="103"/>
        <v>195.1425</v>
      </c>
      <c r="CP25" s="161">
        <f t="shared" si="82"/>
        <v>158.065425</v>
      </c>
      <c r="CQ25" s="160">
        <f t="shared" si="104"/>
        <v>0</v>
      </c>
      <c r="CR25" s="161">
        <f t="shared" si="83"/>
        <v>0</v>
      </c>
      <c r="CS25" s="160">
        <f t="shared" si="84"/>
        <v>0</v>
      </c>
      <c r="CT25" s="161">
        <f t="shared" si="85"/>
        <v>0</v>
      </c>
      <c r="CU25" s="167">
        <f t="shared" si="86"/>
        <v>0</v>
      </c>
      <c r="CV25" s="168">
        <f t="shared" si="87"/>
        <v>0</v>
      </c>
      <c r="CW25" s="169">
        <v>216.384</v>
      </c>
      <c r="CX25" s="151">
        <f t="shared" si="88"/>
        <v>175.27104</v>
      </c>
      <c r="CY25" s="138"/>
      <c r="CZ25" s="138">
        <f t="shared" si="89"/>
        <v>0</v>
      </c>
      <c r="DA25" s="138"/>
      <c r="DB25" s="138">
        <f t="shared" si="90"/>
        <v>0</v>
      </c>
      <c r="DC25" s="138">
        <f t="shared" si="91"/>
        <v>0</v>
      </c>
      <c r="DD25" s="169"/>
      <c r="DF25" s="159">
        <f t="shared" si="11"/>
        <v>157.743936</v>
      </c>
      <c r="DG25" s="159">
        <f t="shared" si="12"/>
        <v>141.9695424</v>
      </c>
      <c r="DH25" s="159">
        <f t="shared" si="13"/>
        <v>0</v>
      </c>
      <c r="DI25" s="159">
        <f t="shared" si="14"/>
        <v>0</v>
      </c>
      <c r="DJ25" s="159">
        <f t="shared" si="15"/>
        <v>0</v>
      </c>
      <c r="DK25" s="159">
        <f t="shared" si="16"/>
        <v>0</v>
      </c>
      <c r="DL25" s="159">
        <f t="shared" si="17"/>
        <v>0</v>
      </c>
      <c r="DM25" s="159">
        <f t="shared" si="18"/>
        <v>0</v>
      </c>
      <c r="DP25" s="169">
        <v>310.4</v>
      </c>
      <c r="DQ25" s="146">
        <f>DP25*0.7*1.05*0.9</f>
        <v>205.3296</v>
      </c>
      <c r="DR25" s="146"/>
      <c r="DS25" s="146">
        <f>DR25*0.7*1.05</f>
        <v>0</v>
      </c>
      <c r="DT25" s="146"/>
      <c r="DU25" s="146">
        <f>DT25*0.7*1.05</f>
        <v>0</v>
      </c>
      <c r="DV25" s="192"/>
      <c r="DW25" s="146">
        <f>DV25*0.7*1.05</f>
        <v>0</v>
      </c>
      <c r="DX25" s="159">
        <f t="shared" si="19"/>
        <v>184.79664</v>
      </c>
      <c r="DY25" s="159">
        <f t="shared" si="20"/>
        <v>166.316976</v>
      </c>
      <c r="DZ25" s="159">
        <f t="shared" si="21"/>
        <v>0</v>
      </c>
      <c r="EA25" s="159">
        <f t="shared" si="22"/>
        <v>0</v>
      </c>
      <c r="EB25" s="159">
        <f t="shared" si="23"/>
        <v>0</v>
      </c>
      <c r="EC25" s="159">
        <f t="shared" si="24"/>
        <v>0</v>
      </c>
      <c r="ED25" s="159">
        <f t="shared" si="25"/>
        <v>0</v>
      </c>
      <c r="EE25" s="159">
        <f t="shared" si="26"/>
        <v>0</v>
      </c>
      <c r="EF25" s="146">
        <v>310.4</v>
      </c>
      <c r="EG25" s="202">
        <f>EF25*0.7*1.05</f>
        <v>228.144</v>
      </c>
      <c r="EH25" s="202">
        <v>0</v>
      </c>
      <c r="EI25" s="202">
        <v>0</v>
      </c>
      <c r="EJ25" s="202">
        <v>0</v>
      </c>
      <c r="EK25" s="159">
        <f t="shared" si="53"/>
        <v>205.3296</v>
      </c>
      <c r="EL25" s="159">
        <f t="shared" si="27"/>
        <v>184.79664</v>
      </c>
      <c r="EM25" s="159">
        <f t="shared" si="28"/>
        <v>0</v>
      </c>
      <c r="EN25" s="159">
        <f t="shared" si="29"/>
        <v>0</v>
      </c>
      <c r="EO25" s="159">
        <f t="shared" si="30"/>
        <v>0</v>
      </c>
      <c r="EP25" s="159">
        <f t="shared" si="31"/>
        <v>0</v>
      </c>
      <c r="EQ25" s="159">
        <f t="shared" si="32"/>
        <v>0</v>
      </c>
      <c r="ER25" s="159">
        <f t="shared" si="33"/>
        <v>0</v>
      </c>
      <c r="ET25" s="202">
        <v>339.5</v>
      </c>
      <c r="EU25" s="202">
        <v>0</v>
      </c>
      <c r="EV25" s="202">
        <v>0</v>
      </c>
      <c r="EW25" s="202">
        <v>0</v>
      </c>
      <c r="EX25" s="212">
        <f t="shared" si="54"/>
        <v>356.475</v>
      </c>
      <c r="EY25" s="212">
        <f t="shared" si="34"/>
        <v>0</v>
      </c>
      <c r="EZ25" s="212">
        <f t="shared" si="35"/>
        <v>0</v>
      </c>
      <c r="FA25" s="212">
        <f t="shared" si="36"/>
        <v>0</v>
      </c>
      <c r="FB25" s="213">
        <f t="shared" si="55"/>
        <v>249.5325</v>
      </c>
      <c r="FC25" s="213">
        <f t="shared" si="37"/>
        <v>0</v>
      </c>
      <c r="FD25" s="213">
        <f t="shared" si="38"/>
        <v>0</v>
      </c>
      <c r="FE25" s="213">
        <f t="shared" si="39"/>
        <v>0</v>
      </c>
      <c r="FF25" s="215">
        <v>249.5325</v>
      </c>
      <c r="FG25" s="215">
        <f t="shared" si="40"/>
        <v>224.57925</v>
      </c>
      <c r="FH25" s="215">
        <v>0</v>
      </c>
      <c r="FI25" s="215">
        <f t="shared" si="41"/>
        <v>0</v>
      </c>
      <c r="FJ25" s="215">
        <v>0</v>
      </c>
      <c r="FK25" s="215">
        <f t="shared" si="42"/>
        <v>0</v>
      </c>
      <c r="FL25" s="215">
        <f t="shared" si="43"/>
        <v>0</v>
      </c>
      <c r="FM25" s="221">
        <v>0</v>
      </c>
      <c r="FN25" s="225">
        <v>224.58</v>
      </c>
      <c r="FO25" s="223">
        <f>FN25*0.9</f>
        <v>202.122</v>
      </c>
      <c r="FP25" s="223"/>
      <c r="FQ25" s="223">
        <f t="shared" si="45"/>
        <v>0</v>
      </c>
      <c r="FR25" s="223"/>
      <c r="FS25" s="223">
        <f t="shared" si="46"/>
        <v>0</v>
      </c>
      <c r="FT25" s="223"/>
      <c r="FU25" s="223">
        <f t="shared" si="47"/>
        <v>0</v>
      </c>
      <c r="FV25" s="235">
        <v>202.12</v>
      </c>
      <c r="FW25" s="236">
        <f t="shared" si="57"/>
        <v>181.908</v>
      </c>
      <c r="FX25" s="236">
        <f t="shared" si="48"/>
        <v>0</v>
      </c>
      <c r="FY25" s="236">
        <v>0</v>
      </c>
      <c r="FZ25" s="236">
        <f t="shared" si="49"/>
        <v>0</v>
      </c>
      <c r="GA25" s="236">
        <v>0</v>
      </c>
      <c r="GB25" s="236">
        <f t="shared" si="50"/>
        <v>0</v>
      </c>
      <c r="GC25" s="239">
        <v>0</v>
      </c>
      <c r="GD25" s="235">
        <v>0</v>
      </c>
      <c r="GE25" s="236">
        <f t="shared" si="58"/>
        <v>0</v>
      </c>
      <c r="GF25" s="236">
        <f t="shared" si="52"/>
        <v>0</v>
      </c>
      <c r="GG25" s="239">
        <v>0</v>
      </c>
      <c r="GH25" s="236">
        <f t="shared" si="59"/>
        <v>0</v>
      </c>
      <c r="GI25" s="239">
        <v>0</v>
      </c>
      <c r="GJ25" s="236">
        <f t="shared" si="56"/>
        <v>0</v>
      </c>
      <c r="GK25" s="239">
        <v>0</v>
      </c>
    </row>
    <row r="26" customHeight="1" spans="1:193">
      <c r="A26" s="32" t="s">
        <v>411</v>
      </c>
      <c r="B26" s="33" t="s">
        <v>374</v>
      </c>
      <c r="C26" s="47" t="s">
        <v>412</v>
      </c>
      <c r="D26" s="42" t="s">
        <v>396</v>
      </c>
      <c r="E26" s="42" t="s">
        <v>360</v>
      </c>
      <c r="F26" s="42" t="s">
        <v>412</v>
      </c>
      <c r="G26" s="42" t="s">
        <v>413</v>
      </c>
      <c r="H26" s="42" t="s">
        <v>414</v>
      </c>
      <c r="I26" s="42"/>
      <c r="J26" s="83">
        <v>119.72</v>
      </c>
      <c r="K26" s="90">
        <v>125.706</v>
      </c>
      <c r="L26" s="90">
        <v>127.428</v>
      </c>
      <c r="M26" s="90"/>
      <c r="N26" s="75">
        <f t="shared" si="60"/>
        <v>75.4236</v>
      </c>
      <c r="O26" s="84">
        <f>J26*1.7-J26</f>
        <v>83.804</v>
      </c>
      <c r="P26" s="75">
        <f t="shared" si="61"/>
        <v>79.19478</v>
      </c>
      <c r="Q26" s="84">
        <f>K26*1.7-K26</f>
        <v>87.9942</v>
      </c>
      <c r="R26" s="75">
        <f t="shared" si="62"/>
        <v>80.27964</v>
      </c>
      <c r="S26" s="84">
        <f>L26*1.7-L26</f>
        <v>89.1996</v>
      </c>
      <c r="T26" s="75">
        <f t="shared" si="63"/>
        <v>0</v>
      </c>
      <c r="U26" s="76"/>
      <c r="V26" s="75">
        <f t="shared" si="64"/>
        <v>210.5397</v>
      </c>
      <c r="W26" s="76">
        <v>233.933</v>
      </c>
      <c r="X26" s="75">
        <f t="shared" si="92"/>
        <v>210.5397</v>
      </c>
      <c r="Y26" s="76">
        <v>233.933</v>
      </c>
      <c r="Z26" s="75">
        <f t="shared" si="93"/>
        <v>210.5397</v>
      </c>
      <c r="AA26" s="76">
        <v>233.933</v>
      </c>
      <c r="AB26" s="75">
        <f t="shared" si="94"/>
        <v>210.5397</v>
      </c>
      <c r="AC26" s="76">
        <v>233.933</v>
      </c>
      <c r="AD26" s="75">
        <f t="shared" si="95"/>
        <v>284.904</v>
      </c>
      <c r="AE26" s="112">
        <v>316.56</v>
      </c>
      <c r="AF26" s="75">
        <v>284.90805</v>
      </c>
      <c r="AG26" s="112">
        <v>316.5645</v>
      </c>
      <c r="AH26" s="75">
        <v>284.90805</v>
      </c>
      <c r="AI26" s="112">
        <v>316.5645</v>
      </c>
      <c r="AJ26" s="75">
        <v>288.8109</v>
      </c>
      <c r="AK26" s="112">
        <v>320.901</v>
      </c>
      <c r="AL26" s="116">
        <v>256.77</v>
      </c>
      <c r="AM26" s="4">
        <v>317</v>
      </c>
      <c r="AN26" s="116">
        <v>256.77</v>
      </c>
      <c r="AO26" s="4">
        <v>317</v>
      </c>
      <c r="AP26" s="116">
        <v>256.77</v>
      </c>
      <c r="AQ26" s="4">
        <v>317</v>
      </c>
      <c r="AR26" s="116">
        <v>260.01</v>
      </c>
      <c r="AS26" s="4"/>
      <c r="AT26" s="4"/>
      <c r="AU26" s="116">
        <v>91.611135</v>
      </c>
      <c r="AV26" s="4">
        <v>138.49</v>
      </c>
      <c r="AW26" s="116">
        <v>91.611135</v>
      </c>
      <c r="AX26" s="4">
        <v>138.49</v>
      </c>
      <c r="AY26" s="116">
        <v>91.611135</v>
      </c>
      <c r="AZ26" s="4">
        <v>138.49</v>
      </c>
      <c r="BA26" s="116">
        <v>91.611135</v>
      </c>
      <c r="BB26" s="112">
        <v>101.79</v>
      </c>
      <c r="BC26" s="4">
        <v>138.49</v>
      </c>
      <c r="BD26" s="112">
        <v>101.79</v>
      </c>
      <c r="BE26" s="112">
        <v>101.79</v>
      </c>
      <c r="BF26" s="112">
        <v>101.79</v>
      </c>
      <c r="BG26" s="112">
        <v>101.79</v>
      </c>
      <c r="BH26" s="112">
        <v>101.79</v>
      </c>
      <c r="BM26" s="142">
        <f t="shared" si="65"/>
        <v>284.904</v>
      </c>
      <c r="BN26" s="143">
        <f t="shared" si="66"/>
        <v>256.4136</v>
      </c>
      <c r="BO26" s="144">
        <f t="shared" si="97"/>
        <v>284.90805</v>
      </c>
      <c r="BP26" s="144">
        <f t="shared" si="67"/>
        <v>256.417245</v>
      </c>
      <c r="BQ26" s="144">
        <f t="shared" si="68"/>
        <v>284.90805</v>
      </c>
      <c r="BR26" s="144">
        <f t="shared" si="69"/>
        <v>256.417245</v>
      </c>
      <c r="BS26" s="144">
        <f t="shared" si="70"/>
        <v>259.92981</v>
      </c>
      <c r="BT26" s="142">
        <f t="shared" si="96"/>
        <v>288.8109</v>
      </c>
      <c r="BU26" s="8">
        <f t="shared" si="98"/>
        <v>231.093</v>
      </c>
      <c r="BV26" s="8">
        <f t="shared" si="71"/>
        <v>207.9837</v>
      </c>
      <c r="BW26" s="8">
        <f t="shared" si="99"/>
        <v>231.093</v>
      </c>
      <c r="BX26" s="149">
        <f t="shared" si="72"/>
        <v>207.9837</v>
      </c>
      <c r="BY26" s="8">
        <f t="shared" si="73"/>
        <v>231.093</v>
      </c>
      <c r="BZ26" s="8">
        <f t="shared" si="74"/>
        <v>207.9837</v>
      </c>
      <c r="CA26" s="8">
        <f t="shared" si="75"/>
        <v>210.6081</v>
      </c>
      <c r="CB26" s="8">
        <f t="shared" si="76"/>
        <v>234.009</v>
      </c>
      <c r="CC26" s="142">
        <f t="shared" si="100"/>
        <v>82.4500215</v>
      </c>
      <c r="CD26" s="151">
        <f t="shared" si="77"/>
        <v>66.784517415</v>
      </c>
      <c r="CE26" s="151">
        <f t="shared" si="101"/>
        <v>82.4500215</v>
      </c>
      <c r="CF26" s="151">
        <f t="shared" si="78"/>
        <v>66.784517415</v>
      </c>
      <c r="CG26" s="151">
        <f t="shared" si="102"/>
        <v>82.4500215</v>
      </c>
      <c r="CH26" s="151">
        <f t="shared" si="79"/>
        <v>66.784517415</v>
      </c>
      <c r="CI26" s="151">
        <f t="shared" si="80"/>
        <v>66.784517415</v>
      </c>
      <c r="CJ26" s="152">
        <f t="shared" si="81"/>
        <v>82.4500215</v>
      </c>
      <c r="CK26" s="159">
        <f t="shared" si="7"/>
        <v>60.1060656735</v>
      </c>
      <c r="CL26" s="159">
        <f t="shared" si="8"/>
        <v>60.1060656735</v>
      </c>
      <c r="CM26" s="159">
        <f t="shared" si="9"/>
        <v>60.1060656735</v>
      </c>
      <c r="CN26" s="159">
        <f t="shared" si="10"/>
        <v>60.1060656735</v>
      </c>
      <c r="CO26" s="160">
        <f t="shared" si="103"/>
        <v>91.611</v>
      </c>
      <c r="CP26" s="161">
        <f t="shared" si="82"/>
        <v>74.20491</v>
      </c>
      <c r="CQ26" s="160">
        <f t="shared" si="104"/>
        <v>91.611</v>
      </c>
      <c r="CR26" s="161">
        <f t="shared" si="83"/>
        <v>74.20491</v>
      </c>
      <c r="CS26" s="160">
        <f t="shared" si="84"/>
        <v>91.611</v>
      </c>
      <c r="CT26" s="161">
        <f t="shared" si="85"/>
        <v>74.20491</v>
      </c>
      <c r="CU26" s="167">
        <f t="shared" si="86"/>
        <v>74.20491</v>
      </c>
      <c r="CV26" s="168">
        <f t="shared" si="87"/>
        <v>91.611</v>
      </c>
      <c r="CW26" s="152">
        <v>91.611</v>
      </c>
      <c r="CX26" s="151">
        <f t="shared" si="88"/>
        <v>74.20491</v>
      </c>
      <c r="CY26" s="151">
        <v>91.611</v>
      </c>
      <c r="CZ26" s="138">
        <f t="shared" si="89"/>
        <v>74.20491</v>
      </c>
      <c r="DA26" s="151">
        <v>91.611</v>
      </c>
      <c r="DB26" s="138">
        <f t="shared" si="90"/>
        <v>74.20491</v>
      </c>
      <c r="DC26" s="138">
        <f t="shared" si="91"/>
        <v>74.20491</v>
      </c>
      <c r="DD26" s="152">
        <v>91.611</v>
      </c>
      <c r="DF26" s="159">
        <f t="shared" si="11"/>
        <v>66.784419</v>
      </c>
      <c r="DG26" s="159">
        <f t="shared" si="12"/>
        <v>60.1059771</v>
      </c>
      <c r="DH26" s="159">
        <f t="shared" si="13"/>
        <v>66.784419</v>
      </c>
      <c r="DI26" s="159">
        <f t="shared" si="14"/>
        <v>60.1059771</v>
      </c>
      <c r="DJ26" s="159">
        <f t="shared" si="15"/>
        <v>66.784419</v>
      </c>
      <c r="DK26" s="159">
        <f t="shared" si="16"/>
        <v>60.1059771</v>
      </c>
      <c r="DL26" s="159">
        <f t="shared" si="17"/>
        <v>60.1059771</v>
      </c>
      <c r="DM26" s="159">
        <f t="shared" si="18"/>
        <v>66.784419</v>
      </c>
      <c r="DP26" s="152"/>
      <c r="DQ26" s="146">
        <f>82.44*0.9</f>
        <v>74.196</v>
      </c>
      <c r="DR26" s="146">
        <f t="shared" ref="DR26:DW26" si="105">82.44*0.9</f>
        <v>74.196</v>
      </c>
      <c r="DS26" s="146">
        <f t="shared" si="105"/>
        <v>74.196</v>
      </c>
      <c r="DT26" s="146">
        <f t="shared" si="105"/>
        <v>74.196</v>
      </c>
      <c r="DU26" s="146">
        <f t="shared" si="105"/>
        <v>74.196</v>
      </c>
      <c r="DV26" s="146">
        <f t="shared" si="105"/>
        <v>74.196</v>
      </c>
      <c r="DW26" s="146">
        <f t="shared" si="105"/>
        <v>74.196</v>
      </c>
      <c r="DX26" s="159">
        <f t="shared" si="19"/>
        <v>66.7764</v>
      </c>
      <c r="DY26" s="159">
        <f t="shared" si="20"/>
        <v>60.09876</v>
      </c>
      <c r="DZ26" s="159">
        <f t="shared" si="21"/>
        <v>66.7764</v>
      </c>
      <c r="EA26" s="159">
        <f t="shared" si="22"/>
        <v>60.09876</v>
      </c>
      <c r="EB26" s="159">
        <f t="shared" si="23"/>
        <v>66.7764</v>
      </c>
      <c r="EC26" s="159">
        <f t="shared" si="24"/>
        <v>60.09876</v>
      </c>
      <c r="ED26" s="159">
        <f t="shared" si="25"/>
        <v>60.09876</v>
      </c>
      <c r="EE26" s="159">
        <f t="shared" si="26"/>
        <v>66.7764</v>
      </c>
      <c r="EF26" s="146"/>
      <c r="EG26" s="202">
        <f>DQ26+EF26</f>
        <v>74.196</v>
      </c>
      <c r="EH26" s="202">
        <f>DS26+EF26</f>
        <v>74.196</v>
      </c>
      <c r="EI26" s="202">
        <f>DU26+EF26</f>
        <v>74.196</v>
      </c>
      <c r="EJ26" s="202">
        <f>DW26+EF26</f>
        <v>74.196</v>
      </c>
      <c r="EK26" s="159">
        <f t="shared" si="53"/>
        <v>66.7764</v>
      </c>
      <c r="EL26" s="159">
        <f t="shared" si="27"/>
        <v>60.09876</v>
      </c>
      <c r="EM26" s="159">
        <f t="shared" si="28"/>
        <v>66.7764</v>
      </c>
      <c r="EN26" s="159">
        <f t="shared" si="29"/>
        <v>60.09876</v>
      </c>
      <c r="EO26" s="159">
        <f t="shared" si="30"/>
        <v>66.7764</v>
      </c>
      <c r="EP26" s="159">
        <f t="shared" si="31"/>
        <v>60.09876</v>
      </c>
      <c r="EQ26" s="159">
        <f t="shared" si="32"/>
        <v>60.09876</v>
      </c>
      <c r="ER26" s="159">
        <f t="shared" si="33"/>
        <v>66.7764</v>
      </c>
      <c r="ET26" s="202">
        <v>0</v>
      </c>
      <c r="EU26" s="202">
        <v>0</v>
      </c>
      <c r="EV26" s="202">
        <v>0</v>
      </c>
      <c r="EW26" s="202">
        <v>0</v>
      </c>
      <c r="EX26" s="212">
        <f t="shared" si="54"/>
        <v>0</v>
      </c>
      <c r="EY26" s="212">
        <f t="shared" si="34"/>
        <v>0</v>
      </c>
      <c r="EZ26" s="212">
        <f t="shared" si="35"/>
        <v>0</v>
      </c>
      <c r="FA26" s="212">
        <f t="shared" si="36"/>
        <v>0</v>
      </c>
      <c r="FB26" s="213">
        <f t="shared" si="55"/>
        <v>0</v>
      </c>
      <c r="FC26" s="213">
        <f t="shared" si="37"/>
        <v>0</v>
      </c>
      <c r="FD26" s="213">
        <f t="shared" si="38"/>
        <v>0</v>
      </c>
      <c r="FE26" s="213">
        <f t="shared" si="39"/>
        <v>0</v>
      </c>
      <c r="FF26" s="215">
        <v>0</v>
      </c>
      <c r="FG26" s="215">
        <f t="shared" si="40"/>
        <v>0</v>
      </c>
      <c r="FH26" s="215">
        <v>0</v>
      </c>
      <c r="FI26" s="215">
        <f t="shared" si="41"/>
        <v>0</v>
      </c>
      <c r="FJ26" s="215">
        <v>0</v>
      </c>
      <c r="FK26" s="215">
        <f t="shared" si="42"/>
        <v>0</v>
      </c>
      <c r="FL26" s="215">
        <f t="shared" si="43"/>
        <v>0</v>
      </c>
      <c r="FM26" s="221">
        <v>0</v>
      </c>
      <c r="FN26" s="222">
        <v>312.66</v>
      </c>
      <c r="FO26" s="223">
        <f>FN26*0.7*1.05</f>
        <v>229.8051</v>
      </c>
      <c r="FP26" s="223"/>
      <c r="FQ26" s="223">
        <v>0</v>
      </c>
      <c r="FR26" s="223"/>
      <c r="FS26" s="223">
        <v>0</v>
      </c>
      <c r="FT26" s="223"/>
      <c r="FU26" s="223">
        <v>0</v>
      </c>
      <c r="FV26" s="235">
        <v>260.45</v>
      </c>
      <c r="FW26" s="236">
        <f>FV26*0.7*1.05</f>
        <v>191.43075</v>
      </c>
      <c r="FX26" s="236">
        <f>FY26*0.7*1.05</f>
        <v>191.43075</v>
      </c>
      <c r="FY26" s="236">
        <v>260.45</v>
      </c>
      <c r="FZ26" s="236">
        <f>GA26*0.7*1.05</f>
        <v>456.0381</v>
      </c>
      <c r="GA26" s="236">
        <v>620.46</v>
      </c>
      <c r="GB26" s="236">
        <f>GC26*0.7*1.05</f>
        <v>587.8824</v>
      </c>
      <c r="GC26" s="239">
        <v>799.84</v>
      </c>
      <c r="GD26" s="235">
        <v>191.43</v>
      </c>
      <c r="GE26" s="236">
        <f t="shared" si="58"/>
        <v>172.287</v>
      </c>
      <c r="GF26" s="236">
        <f t="shared" si="52"/>
        <v>172.287</v>
      </c>
      <c r="GG26" s="235">
        <v>191.43</v>
      </c>
      <c r="GH26" s="236">
        <f>GI26*0.7*1.05</f>
        <v>335.1894</v>
      </c>
      <c r="GI26" s="239">
        <v>456.04</v>
      </c>
      <c r="GJ26" s="236">
        <f t="shared" si="56"/>
        <v>529.092</v>
      </c>
      <c r="GK26" s="239">
        <v>587.88</v>
      </c>
    </row>
    <row r="27" customHeight="1" spans="1:193">
      <c r="A27" s="32" t="s">
        <v>415</v>
      </c>
      <c r="B27" s="33" t="s">
        <v>374</v>
      </c>
      <c r="C27" s="49" t="s">
        <v>416</v>
      </c>
      <c r="D27" s="42" t="s">
        <v>396</v>
      </c>
      <c r="E27" s="42" t="s">
        <v>360</v>
      </c>
      <c r="F27" s="49" t="s">
        <v>416</v>
      </c>
      <c r="G27" s="42" t="s">
        <v>417</v>
      </c>
      <c r="H27" s="42" t="s">
        <v>418</v>
      </c>
      <c r="I27" s="42"/>
      <c r="J27" s="83">
        <v>169</v>
      </c>
      <c r="K27" s="74">
        <v>219.2</v>
      </c>
      <c r="L27" s="74"/>
      <c r="M27" s="83">
        <v>472.5</v>
      </c>
      <c r="N27" s="75">
        <f t="shared" si="60"/>
        <v>106.47</v>
      </c>
      <c r="O27" s="84">
        <f>J27*1.7-J27</f>
        <v>118.3</v>
      </c>
      <c r="P27" s="75">
        <f t="shared" si="61"/>
        <v>138.096</v>
      </c>
      <c r="Q27" s="84">
        <f>K27*1.7-K27</f>
        <v>153.44</v>
      </c>
      <c r="R27" s="75">
        <f t="shared" si="62"/>
        <v>0</v>
      </c>
      <c r="S27" s="84"/>
      <c r="T27" s="75">
        <f t="shared" si="63"/>
        <v>297.675</v>
      </c>
      <c r="U27" s="76">
        <f>M27*1.7-M27</f>
        <v>330.75</v>
      </c>
      <c r="V27" s="75">
        <f t="shared" si="64"/>
        <v>109.5444</v>
      </c>
      <c r="W27" s="76">
        <v>121.716</v>
      </c>
      <c r="X27" s="75">
        <f t="shared" si="92"/>
        <v>109.5444</v>
      </c>
      <c r="Y27" s="76">
        <v>121.716</v>
      </c>
      <c r="Z27" s="75">
        <f t="shared" si="93"/>
        <v>109.5444</v>
      </c>
      <c r="AA27" s="76">
        <v>121.716</v>
      </c>
      <c r="AB27" s="75">
        <f t="shared" si="94"/>
        <v>0</v>
      </c>
      <c r="AC27" s="76"/>
      <c r="AD27" s="75">
        <f t="shared" si="95"/>
        <v>128.916</v>
      </c>
      <c r="AE27" s="112">
        <v>143.24</v>
      </c>
      <c r="AF27" s="75">
        <v>0</v>
      </c>
      <c r="AG27" s="112"/>
      <c r="AH27" s="75">
        <v>128.916</v>
      </c>
      <c r="AI27" s="112">
        <v>143.24</v>
      </c>
      <c r="AJ27" s="75">
        <v>314.343</v>
      </c>
      <c r="AK27" s="112">
        <v>349.27</v>
      </c>
      <c r="AL27" s="116">
        <v>133.65</v>
      </c>
      <c r="AM27" s="4">
        <v>165</v>
      </c>
      <c r="AN27" s="116">
        <v>133.65</v>
      </c>
      <c r="AO27" s="4">
        <v>165</v>
      </c>
      <c r="AP27" s="116">
        <v>133.65</v>
      </c>
      <c r="AQ27" s="4">
        <v>165</v>
      </c>
      <c r="AR27" s="112"/>
      <c r="AS27" s="4"/>
      <c r="AT27" s="4"/>
      <c r="AU27" s="116">
        <v>161.756595</v>
      </c>
      <c r="AV27" s="4">
        <v>244.53</v>
      </c>
      <c r="AW27" s="116">
        <v>161.756595</v>
      </c>
      <c r="AX27" s="4">
        <v>244.53</v>
      </c>
      <c r="AY27" s="116">
        <v>161.756595</v>
      </c>
      <c r="AZ27" s="4">
        <v>462.93</v>
      </c>
      <c r="BA27" s="116">
        <v>306.228195</v>
      </c>
      <c r="BB27" s="129">
        <f>248.9*1.05*0.7</f>
        <v>182.9415</v>
      </c>
      <c r="BC27" s="120">
        <v>248.9</v>
      </c>
      <c r="BD27" s="129">
        <f>BC27*1.05*0.7</f>
        <v>182.9415</v>
      </c>
      <c r="BE27" s="120">
        <v>904.4</v>
      </c>
      <c r="BF27" s="129">
        <f>BE27*1.05*0.7</f>
        <v>664.734</v>
      </c>
      <c r="BG27" s="61">
        <v>0</v>
      </c>
      <c r="BH27" s="112">
        <f>BG27*1.05*0.7</f>
        <v>0</v>
      </c>
      <c r="BM27" s="142">
        <f t="shared" si="65"/>
        <v>128.916</v>
      </c>
      <c r="BN27" s="143">
        <f t="shared" si="66"/>
        <v>116.0244</v>
      </c>
      <c r="BO27" s="144">
        <f t="shared" si="97"/>
        <v>0</v>
      </c>
      <c r="BP27" s="144">
        <f t="shared" si="67"/>
        <v>0</v>
      </c>
      <c r="BQ27" s="144">
        <f t="shared" si="68"/>
        <v>128.916</v>
      </c>
      <c r="BR27" s="144">
        <f t="shared" si="69"/>
        <v>116.0244</v>
      </c>
      <c r="BS27" s="144">
        <f t="shared" si="70"/>
        <v>282.9087</v>
      </c>
      <c r="BT27" s="142">
        <f t="shared" si="96"/>
        <v>314.343</v>
      </c>
      <c r="BU27" s="8">
        <f t="shared" si="98"/>
        <v>120.285</v>
      </c>
      <c r="BV27" s="8">
        <f t="shared" si="71"/>
        <v>108.2565</v>
      </c>
      <c r="BW27" s="8">
        <f t="shared" si="99"/>
        <v>120.285</v>
      </c>
      <c r="BX27" s="149">
        <f t="shared" si="72"/>
        <v>108.2565</v>
      </c>
      <c r="BY27" s="8">
        <f t="shared" si="73"/>
        <v>120.285</v>
      </c>
      <c r="BZ27" s="8">
        <f t="shared" si="74"/>
        <v>108.2565</v>
      </c>
      <c r="CA27" s="8">
        <f t="shared" si="75"/>
        <v>0</v>
      </c>
      <c r="CB27" s="8">
        <f t="shared" si="76"/>
        <v>0</v>
      </c>
      <c r="CC27" s="142">
        <f t="shared" si="100"/>
        <v>145.5809355</v>
      </c>
      <c r="CD27" s="151">
        <f t="shared" si="77"/>
        <v>117.920557755</v>
      </c>
      <c r="CE27" s="151">
        <f t="shared" si="101"/>
        <v>145.5809355</v>
      </c>
      <c r="CF27" s="151">
        <f t="shared" si="78"/>
        <v>117.920557755</v>
      </c>
      <c r="CG27" s="151">
        <f t="shared" si="102"/>
        <v>145.5809355</v>
      </c>
      <c r="CH27" s="151">
        <f t="shared" si="79"/>
        <v>117.920557755</v>
      </c>
      <c r="CI27" s="151">
        <f t="shared" si="80"/>
        <v>223.240354155</v>
      </c>
      <c r="CJ27" s="152">
        <f t="shared" si="81"/>
        <v>275.6053755</v>
      </c>
      <c r="CK27" s="159">
        <f t="shared" si="7"/>
        <v>106.1285019795</v>
      </c>
      <c r="CL27" s="159">
        <f t="shared" si="8"/>
        <v>106.1285019795</v>
      </c>
      <c r="CM27" s="159">
        <f t="shared" si="9"/>
        <v>106.1285019795</v>
      </c>
      <c r="CN27" s="159">
        <f t="shared" si="10"/>
        <v>200.9163187395</v>
      </c>
      <c r="CO27" s="160">
        <f t="shared" si="103"/>
        <v>164.64735</v>
      </c>
      <c r="CP27" s="161">
        <f t="shared" si="82"/>
        <v>133.3643535</v>
      </c>
      <c r="CQ27" s="160">
        <f t="shared" si="104"/>
        <v>164.64735</v>
      </c>
      <c r="CR27" s="161">
        <f t="shared" si="83"/>
        <v>133.3643535</v>
      </c>
      <c r="CS27" s="160">
        <f t="shared" si="84"/>
        <v>598.2606</v>
      </c>
      <c r="CT27" s="161">
        <f t="shared" si="85"/>
        <v>484.591086</v>
      </c>
      <c r="CU27" s="167">
        <f t="shared" si="86"/>
        <v>0</v>
      </c>
      <c r="CV27" s="168">
        <f t="shared" si="87"/>
        <v>0</v>
      </c>
      <c r="CW27" s="169">
        <v>194.1135</v>
      </c>
      <c r="CX27" s="151">
        <f t="shared" si="88"/>
        <v>157.231935</v>
      </c>
      <c r="CY27" s="138">
        <v>194.1135</v>
      </c>
      <c r="CZ27" s="138">
        <f t="shared" si="89"/>
        <v>157.231935</v>
      </c>
      <c r="DA27" s="138">
        <f>904.4*0.7*1.05</f>
        <v>664.734</v>
      </c>
      <c r="DB27" s="138">
        <f t="shared" si="90"/>
        <v>538.43454</v>
      </c>
      <c r="DC27" s="138">
        <f t="shared" si="91"/>
        <v>538.43454</v>
      </c>
      <c r="DD27" s="169">
        <f>904.4*0.7*1.05</f>
        <v>664.734</v>
      </c>
      <c r="DF27" s="159">
        <f t="shared" si="11"/>
        <v>141.5087415</v>
      </c>
      <c r="DG27" s="159">
        <f t="shared" si="12"/>
        <v>127.35786735</v>
      </c>
      <c r="DH27" s="159">
        <f t="shared" si="13"/>
        <v>141.5087415</v>
      </c>
      <c r="DI27" s="159">
        <f t="shared" si="14"/>
        <v>127.35786735</v>
      </c>
      <c r="DJ27" s="159">
        <f t="shared" si="15"/>
        <v>484.591086</v>
      </c>
      <c r="DK27" s="159">
        <f t="shared" si="16"/>
        <v>436.1319774</v>
      </c>
      <c r="DL27" s="159">
        <f t="shared" si="17"/>
        <v>436.1319774</v>
      </c>
      <c r="DM27" s="159">
        <f t="shared" si="18"/>
        <v>484.591086</v>
      </c>
      <c r="DP27" s="169">
        <v>264.1</v>
      </c>
      <c r="DQ27" s="146">
        <f>DP27*0.7*1.05*0.9</f>
        <v>174.70215</v>
      </c>
      <c r="DR27" s="146">
        <v>264.1</v>
      </c>
      <c r="DS27" s="146">
        <f>DR27*0.7*1.05*0.9</f>
        <v>174.70215</v>
      </c>
      <c r="DT27" s="146">
        <v>904.4</v>
      </c>
      <c r="DU27" s="146">
        <f>DT27*0.7*1.05*0.9</f>
        <v>598.2606</v>
      </c>
      <c r="DV27" s="192"/>
      <c r="DW27" s="146">
        <f>DV27*0.7*1.05</f>
        <v>0</v>
      </c>
      <c r="DX27" s="159">
        <f t="shared" si="19"/>
        <v>157.231935</v>
      </c>
      <c r="DY27" s="159">
        <f t="shared" si="20"/>
        <v>141.5087415</v>
      </c>
      <c r="DZ27" s="159">
        <f t="shared" si="21"/>
        <v>157.231935</v>
      </c>
      <c r="EA27" s="159">
        <f t="shared" si="22"/>
        <v>141.5087415</v>
      </c>
      <c r="EB27" s="159">
        <f t="shared" si="23"/>
        <v>538.43454</v>
      </c>
      <c r="EC27" s="159">
        <f t="shared" si="24"/>
        <v>484.591086</v>
      </c>
      <c r="ED27" s="159">
        <f t="shared" si="25"/>
        <v>0</v>
      </c>
      <c r="EE27" s="159">
        <f t="shared" si="26"/>
        <v>0</v>
      </c>
      <c r="EF27" s="146">
        <v>265.2</v>
      </c>
      <c r="EG27" s="202">
        <f>EF27*0.7*1.05</f>
        <v>194.922</v>
      </c>
      <c r="EH27" s="202">
        <f>EF27*0.7*1.05</f>
        <v>194.922</v>
      </c>
      <c r="EI27" s="202">
        <f>ES27*0.7*1.05</f>
        <v>475.8096</v>
      </c>
      <c r="EJ27" s="202">
        <f>ES27*0.7*1.05</f>
        <v>475.8096</v>
      </c>
      <c r="EK27" s="159">
        <f t="shared" si="53"/>
        <v>175.4298</v>
      </c>
      <c r="EL27" s="159">
        <f t="shared" si="27"/>
        <v>157.88682</v>
      </c>
      <c r="EM27" s="159">
        <f t="shared" si="28"/>
        <v>175.4298</v>
      </c>
      <c r="EN27" s="159">
        <f t="shared" si="29"/>
        <v>157.88682</v>
      </c>
      <c r="EO27" s="159">
        <f t="shared" si="30"/>
        <v>428.22864</v>
      </c>
      <c r="EP27" s="159">
        <f t="shared" si="31"/>
        <v>385.405776</v>
      </c>
      <c r="EQ27" s="159">
        <f t="shared" si="32"/>
        <v>385.405776</v>
      </c>
      <c r="ER27" s="159">
        <f t="shared" si="33"/>
        <v>428.22864</v>
      </c>
      <c r="ES27" s="3">
        <v>647.36</v>
      </c>
      <c r="ET27" s="202">
        <v>259.93</v>
      </c>
      <c r="EU27" s="202">
        <v>259.93</v>
      </c>
      <c r="EV27" s="202">
        <v>890.12</v>
      </c>
      <c r="EW27" s="202">
        <v>890.12</v>
      </c>
      <c r="EX27" s="212">
        <f t="shared" si="54"/>
        <v>272.9265</v>
      </c>
      <c r="EY27" s="212">
        <f t="shared" si="34"/>
        <v>272.9265</v>
      </c>
      <c r="EZ27" s="212">
        <f t="shared" si="35"/>
        <v>934.626</v>
      </c>
      <c r="FA27" s="212">
        <f t="shared" si="36"/>
        <v>934.626</v>
      </c>
      <c r="FB27" s="213">
        <f t="shared" si="55"/>
        <v>191.04855</v>
      </c>
      <c r="FC27" s="213">
        <f t="shared" si="37"/>
        <v>191.04855</v>
      </c>
      <c r="FD27" s="213">
        <f t="shared" si="38"/>
        <v>654.2382</v>
      </c>
      <c r="FE27" s="213">
        <f t="shared" si="39"/>
        <v>654.2382</v>
      </c>
      <c r="FF27" s="215">
        <v>191.04855</v>
      </c>
      <c r="FG27" s="215">
        <f t="shared" si="40"/>
        <v>171.943695</v>
      </c>
      <c r="FH27" s="215">
        <v>191.04855</v>
      </c>
      <c r="FI27" s="215">
        <f t="shared" si="41"/>
        <v>171.943695</v>
      </c>
      <c r="FJ27" s="215">
        <v>654.2382</v>
      </c>
      <c r="FK27" s="215">
        <f t="shared" si="42"/>
        <v>588.81438</v>
      </c>
      <c r="FL27" s="215">
        <f t="shared" si="43"/>
        <v>588.81438</v>
      </c>
      <c r="FM27" s="221">
        <v>654.2382</v>
      </c>
      <c r="FN27" s="225">
        <v>294</v>
      </c>
      <c r="FO27" s="223">
        <f t="shared" si="44"/>
        <v>216.09</v>
      </c>
      <c r="FP27" s="223">
        <v>294</v>
      </c>
      <c r="FQ27" s="223">
        <f t="shared" si="45"/>
        <v>216.09</v>
      </c>
      <c r="FR27" s="223">
        <v>932.96</v>
      </c>
      <c r="FS27" s="223">
        <f t="shared" si="46"/>
        <v>685.7256</v>
      </c>
      <c r="FT27" s="223"/>
      <c r="FU27" s="223">
        <f t="shared" si="47"/>
        <v>0</v>
      </c>
      <c r="FV27" s="235">
        <v>216.09</v>
      </c>
      <c r="FW27" s="236">
        <f>FO27*0.9</f>
        <v>194.481</v>
      </c>
      <c r="FX27" s="236">
        <f>FY27*0.7*1.05</f>
        <v>191.43075</v>
      </c>
      <c r="FY27" s="236">
        <v>260.45</v>
      </c>
      <c r="FZ27" s="236">
        <f t="shared" si="49"/>
        <v>617.15304</v>
      </c>
      <c r="GA27" s="236">
        <v>685.7256</v>
      </c>
      <c r="GB27" s="236">
        <f>FL27*0.8</f>
        <v>471.051504</v>
      </c>
      <c r="GC27" s="239">
        <v>0</v>
      </c>
      <c r="GD27" s="235">
        <v>194.48</v>
      </c>
      <c r="GE27" s="236">
        <f>FW27*0.9</f>
        <v>175.0329</v>
      </c>
      <c r="GF27" s="236">
        <f t="shared" si="52"/>
        <v>172.287</v>
      </c>
      <c r="GG27" s="239">
        <v>191.43</v>
      </c>
      <c r="GH27" s="236">
        <f t="shared" ref="GH27:GH30" si="106">GI27*0.9</f>
        <v>555.435</v>
      </c>
      <c r="GI27" s="239">
        <v>617.15</v>
      </c>
      <c r="GJ27" s="236">
        <f t="shared" si="56"/>
        <v>423.945</v>
      </c>
      <c r="GK27" s="239">
        <v>471.05</v>
      </c>
    </row>
    <row r="28" customHeight="1" spans="1:193">
      <c r="A28" s="32" t="s">
        <v>419</v>
      </c>
      <c r="B28" s="33" t="s">
        <v>374</v>
      </c>
      <c r="C28" s="52"/>
      <c r="D28" s="42" t="s">
        <v>396</v>
      </c>
      <c r="E28" s="42" t="s">
        <v>360</v>
      </c>
      <c r="F28" s="52"/>
      <c r="G28" s="42" t="s">
        <v>420</v>
      </c>
      <c r="H28" s="42" t="s">
        <v>421</v>
      </c>
      <c r="I28" s="42"/>
      <c r="J28" s="83">
        <v>252</v>
      </c>
      <c r="K28" s="74"/>
      <c r="L28" s="74"/>
      <c r="M28" s="74"/>
      <c r="N28" s="75">
        <f t="shared" si="60"/>
        <v>158.76</v>
      </c>
      <c r="O28" s="84">
        <f>J28*1.7-J28</f>
        <v>176.4</v>
      </c>
      <c r="P28" s="75">
        <f t="shared" si="61"/>
        <v>0</v>
      </c>
      <c r="Q28" s="84"/>
      <c r="R28" s="75">
        <f t="shared" si="62"/>
        <v>0</v>
      </c>
      <c r="S28" s="84"/>
      <c r="T28" s="75">
        <f t="shared" si="63"/>
        <v>0</v>
      </c>
      <c r="U28" s="76"/>
      <c r="V28" s="75">
        <f t="shared" si="64"/>
        <v>158.76</v>
      </c>
      <c r="W28" s="76">
        <v>176.4</v>
      </c>
      <c r="X28" s="75">
        <f t="shared" si="92"/>
        <v>0</v>
      </c>
      <c r="Y28" s="76"/>
      <c r="Z28" s="75">
        <f t="shared" si="93"/>
        <v>0</v>
      </c>
      <c r="AA28" s="76"/>
      <c r="AB28" s="75">
        <f t="shared" si="94"/>
        <v>0</v>
      </c>
      <c r="AC28" s="76"/>
      <c r="AD28" s="75">
        <f t="shared" si="95"/>
        <v>0</v>
      </c>
      <c r="AE28" s="112"/>
      <c r="AF28" s="75">
        <v>0</v>
      </c>
      <c r="AG28" s="112"/>
      <c r="AH28" s="75">
        <v>0</v>
      </c>
      <c r="AI28" s="112"/>
      <c r="AJ28" s="75">
        <v>0</v>
      </c>
      <c r="AK28" s="112"/>
      <c r="AL28" s="116"/>
      <c r="AM28" s="4">
        <v>0</v>
      </c>
      <c r="AN28" s="116"/>
      <c r="AO28" s="4">
        <v>0</v>
      </c>
      <c r="AP28" s="116"/>
      <c r="AQ28" s="4">
        <v>0</v>
      </c>
      <c r="AR28" s="112"/>
      <c r="AS28" s="4"/>
      <c r="AT28" s="4"/>
      <c r="AU28" s="116">
        <v>233.3772</v>
      </c>
      <c r="AV28" s="4"/>
      <c r="AW28" s="112"/>
      <c r="AX28" s="4"/>
      <c r="AY28" s="112"/>
      <c r="AZ28" s="4"/>
      <c r="BA28" s="112"/>
      <c r="BB28" s="129">
        <f>373.2*1.05*0.7</f>
        <v>274.302</v>
      </c>
      <c r="BC28" s="120"/>
      <c r="BD28" s="129"/>
      <c r="BE28" s="120"/>
      <c r="BF28" s="129"/>
      <c r="BG28" s="4"/>
      <c r="BH28" s="112"/>
      <c r="BM28" s="142">
        <f t="shared" si="65"/>
        <v>0</v>
      </c>
      <c r="BN28" s="143">
        <f t="shared" si="66"/>
        <v>0</v>
      </c>
      <c r="BO28" s="144">
        <f t="shared" si="97"/>
        <v>0</v>
      </c>
      <c r="BP28" s="144">
        <f t="shared" si="67"/>
        <v>0</v>
      </c>
      <c r="BQ28" s="144">
        <f t="shared" si="68"/>
        <v>0</v>
      </c>
      <c r="BR28" s="144">
        <f t="shared" si="69"/>
        <v>0</v>
      </c>
      <c r="BS28" s="144">
        <f t="shared" si="70"/>
        <v>0</v>
      </c>
      <c r="BT28" s="142">
        <f t="shared" si="96"/>
        <v>0</v>
      </c>
      <c r="BU28" s="8">
        <f t="shared" si="98"/>
        <v>0</v>
      </c>
      <c r="BV28" s="8">
        <f t="shared" si="71"/>
        <v>0</v>
      </c>
      <c r="BW28" s="8">
        <f t="shared" si="99"/>
        <v>0</v>
      </c>
      <c r="BX28" s="149">
        <f t="shared" si="72"/>
        <v>0</v>
      </c>
      <c r="BY28" s="8">
        <f t="shared" si="73"/>
        <v>0</v>
      </c>
      <c r="BZ28" s="8">
        <f t="shared" si="74"/>
        <v>0</v>
      </c>
      <c r="CA28" s="8">
        <f t="shared" si="75"/>
        <v>0</v>
      </c>
      <c r="CB28" s="8">
        <f t="shared" si="76"/>
        <v>0</v>
      </c>
      <c r="CC28" s="142">
        <f t="shared" si="100"/>
        <v>210.03948</v>
      </c>
      <c r="CD28" s="151">
        <f t="shared" si="77"/>
        <v>170.1319788</v>
      </c>
      <c r="CE28" s="151">
        <f t="shared" si="101"/>
        <v>0</v>
      </c>
      <c r="CF28" s="151">
        <f t="shared" si="78"/>
        <v>0</v>
      </c>
      <c r="CG28" s="151">
        <f t="shared" si="102"/>
        <v>0</v>
      </c>
      <c r="CH28" s="151">
        <f t="shared" si="79"/>
        <v>0</v>
      </c>
      <c r="CI28" s="151">
        <f t="shared" si="80"/>
        <v>0</v>
      </c>
      <c r="CJ28" s="152">
        <f t="shared" si="81"/>
        <v>0</v>
      </c>
      <c r="CK28" s="159">
        <f t="shared" si="7"/>
        <v>153.11878092</v>
      </c>
      <c r="CL28" s="159">
        <f t="shared" si="8"/>
        <v>0</v>
      </c>
      <c r="CM28" s="159">
        <f t="shared" si="9"/>
        <v>0</v>
      </c>
      <c r="CN28" s="159">
        <f t="shared" si="10"/>
        <v>0</v>
      </c>
      <c r="CO28" s="160">
        <f t="shared" si="103"/>
        <v>246.8718</v>
      </c>
      <c r="CP28" s="161">
        <f t="shared" si="82"/>
        <v>199.966158</v>
      </c>
      <c r="CQ28" s="160">
        <f t="shared" si="104"/>
        <v>0</v>
      </c>
      <c r="CR28" s="161">
        <f t="shared" si="83"/>
        <v>0</v>
      </c>
      <c r="CS28" s="160">
        <f t="shared" si="84"/>
        <v>0</v>
      </c>
      <c r="CT28" s="161">
        <f t="shared" si="85"/>
        <v>0</v>
      </c>
      <c r="CU28" s="167">
        <f t="shared" si="86"/>
        <v>0</v>
      </c>
      <c r="CV28" s="168">
        <f t="shared" si="87"/>
        <v>0</v>
      </c>
      <c r="CW28" s="169">
        <v>280.917</v>
      </c>
      <c r="CX28" s="151">
        <f t="shared" si="88"/>
        <v>227.54277</v>
      </c>
      <c r="CY28" s="138"/>
      <c r="CZ28" s="138">
        <f t="shared" si="89"/>
        <v>0</v>
      </c>
      <c r="DA28" s="138"/>
      <c r="DB28" s="138">
        <f t="shared" si="90"/>
        <v>0</v>
      </c>
      <c r="DC28" s="138">
        <f t="shared" si="91"/>
        <v>0</v>
      </c>
      <c r="DD28" s="169"/>
      <c r="DF28" s="159">
        <f t="shared" si="11"/>
        <v>204.788493</v>
      </c>
      <c r="DG28" s="159">
        <f t="shared" si="12"/>
        <v>184.3096437</v>
      </c>
      <c r="DH28" s="159">
        <f t="shared" si="13"/>
        <v>0</v>
      </c>
      <c r="DI28" s="159">
        <f t="shared" si="14"/>
        <v>0</v>
      </c>
      <c r="DJ28" s="159">
        <f t="shared" si="15"/>
        <v>0</v>
      </c>
      <c r="DK28" s="159">
        <f t="shared" si="16"/>
        <v>0</v>
      </c>
      <c r="DL28" s="159">
        <f t="shared" si="17"/>
        <v>0</v>
      </c>
      <c r="DM28" s="159">
        <f t="shared" si="18"/>
        <v>0</v>
      </c>
      <c r="DP28" s="169">
        <v>801</v>
      </c>
      <c r="DQ28" s="146">
        <f>DP28*0.7*1.05*0.9</f>
        <v>529.8615</v>
      </c>
      <c r="DR28" s="146"/>
      <c r="DS28" s="146">
        <f>DR28*0.7*1.05</f>
        <v>0</v>
      </c>
      <c r="DT28" s="146"/>
      <c r="DU28" s="146">
        <f>DT28*0.7*1.05</f>
        <v>0</v>
      </c>
      <c r="DV28" s="192"/>
      <c r="DW28" s="146">
        <f>DV28*0.7*1.05</f>
        <v>0</v>
      </c>
      <c r="DX28" s="159">
        <f t="shared" si="19"/>
        <v>476.87535</v>
      </c>
      <c r="DY28" s="159">
        <f t="shared" si="20"/>
        <v>429.187815</v>
      </c>
      <c r="DZ28" s="159">
        <f t="shared" si="21"/>
        <v>0</v>
      </c>
      <c r="EA28" s="159">
        <f t="shared" si="22"/>
        <v>0</v>
      </c>
      <c r="EB28" s="159">
        <f t="shared" si="23"/>
        <v>0</v>
      </c>
      <c r="EC28" s="159">
        <f t="shared" si="24"/>
        <v>0</v>
      </c>
      <c r="ED28" s="159">
        <f t="shared" si="25"/>
        <v>0</v>
      </c>
      <c r="EE28" s="159">
        <f t="shared" si="26"/>
        <v>0</v>
      </c>
      <c r="EF28" s="146">
        <v>916.75</v>
      </c>
      <c r="EG28" s="202">
        <f>EF28*0.7*1.05</f>
        <v>673.81125</v>
      </c>
      <c r="EH28" s="202">
        <v>0</v>
      </c>
      <c r="EI28" s="202">
        <v>0</v>
      </c>
      <c r="EJ28" s="202">
        <v>0</v>
      </c>
      <c r="EK28" s="159">
        <f t="shared" si="53"/>
        <v>606.430125</v>
      </c>
      <c r="EL28" s="159">
        <f t="shared" si="27"/>
        <v>545.7871125</v>
      </c>
      <c r="EM28" s="159">
        <f t="shared" si="28"/>
        <v>0</v>
      </c>
      <c r="EN28" s="159">
        <f t="shared" si="29"/>
        <v>0</v>
      </c>
      <c r="EO28" s="159">
        <f t="shared" si="30"/>
        <v>0</v>
      </c>
      <c r="EP28" s="159">
        <f t="shared" si="31"/>
        <v>0</v>
      </c>
      <c r="EQ28" s="159">
        <f t="shared" si="32"/>
        <v>0</v>
      </c>
      <c r="ER28" s="159">
        <f t="shared" si="33"/>
        <v>0</v>
      </c>
      <c r="ET28" s="202">
        <v>921.5</v>
      </c>
      <c r="EU28" s="202">
        <v>0</v>
      </c>
      <c r="EV28" s="202">
        <v>0</v>
      </c>
      <c r="EW28" s="202">
        <v>0</v>
      </c>
      <c r="EX28" s="212">
        <f t="shared" si="54"/>
        <v>967.575</v>
      </c>
      <c r="EY28" s="212">
        <f t="shared" si="34"/>
        <v>0</v>
      </c>
      <c r="EZ28" s="212">
        <f t="shared" si="35"/>
        <v>0</v>
      </c>
      <c r="FA28" s="212">
        <f t="shared" si="36"/>
        <v>0</v>
      </c>
      <c r="FB28" s="213">
        <f t="shared" si="55"/>
        <v>677.3025</v>
      </c>
      <c r="FC28" s="213">
        <f t="shared" si="37"/>
        <v>0</v>
      </c>
      <c r="FD28" s="213">
        <f t="shared" si="38"/>
        <v>0</v>
      </c>
      <c r="FE28" s="213">
        <f t="shared" si="39"/>
        <v>0</v>
      </c>
      <c r="FF28" s="215">
        <v>677.3025</v>
      </c>
      <c r="FG28" s="215">
        <f t="shared" si="40"/>
        <v>609.57225</v>
      </c>
      <c r="FH28" s="215">
        <v>0</v>
      </c>
      <c r="FI28" s="215">
        <f t="shared" si="41"/>
        <v>0</v>
      </c>
      <c r="FJ28" s="215">
        <v>0</v>
      </c>
      <c r="FK28" s="215">
        <f t="shared" si="42"/>
        <v>0</v>
      </c>
      <c r="FL28" s="215">
        <f t="shared" si="43"/>
        <v>0</v>
      </c>
      <c r="FM28" s="221">
        <v>0</v>
      </c>
      <c r="FN28" s="225">
        <v>921.5</v>
      </c>
      <c r="FO28" s="223">
        <f t="shared" si="44"/>
        <v>677.3025</v>
      </c>
      <c r="FP28" s="223"/>
      <c r="FQ28" s="223">
        <f t="shared" si="45"/>
        <v>0</v>
      </c>
      <c r="FR28" s="223"/>
      <c r="FS28" s="223">
        <f t="shared" si="46"/>
        <v>0</v>
      </c>
      <c r="FT28" s="223"/>
      <c r="FU28" s="223">
        <f t="shared" si="47"/>
        <v>0</v>
      </c>
      <c r="FV28" s="235">
        <v>677.3025</v>
      </c>
      <c r="FW28" s="236">
        <f t="shared" si="57"/>
        <v>609.57225</v>
      </c>
      <c r="FX28" s="236">
        <f t="shared" si="48"/>
        <v>0</v>
      </c>
      <c r="FY28" s="236">
        <v>0</v>
      </c>
      <c r="FZ28" s="236">
        <f t="shared" si="49"/>
        <v>0</v>
      </c>
      <c r="GA28" s="236">
        <v>0</v>
      </c>
      <c r="GB28" s="236">
        <f t="shared" si="50"/>
        <v>0</v>
      </c>
      <c r="GC28" s="239">
        <v>0</v>
      </c>
      <c r="GD28" s="235">
        <v>609.57</v>
      </c>
      <c r="GE28" s="236">
        <f t="shared" ref="GE28:GE32" si="107">GD28*0.9</f>
        <v>548.613</v>
      </c>
      <c r="GF28" s="236">
        <f t="shared" si="52"/>
        <v>0</v>
      </c>
      <c r="GG28" s="239">
        <v>0</v>
      </c>
      <c r="GH28" s="236">
        <f t="shared" ref="GF28:GJ28" si="108">GI28*0.9</f>
        <v>0</v>
      </c>
      <c r="GI28" s="239">
        <v>0</v>
      </c>
      <c r="GJ28" s="236">
        <f t="shared" si="108"/>
        <v>0</v>
      </c>
      <c r="GK28" s="239">
        <v>0</v>
      </c>
    </row>
    <row r="29" customHeight="1" spans="1:193">
      <c r="A29" s="32" t="s">
        <v>422</v>
      </c>
      <c r="B29" s="33" t="s">
        <v>374</v>
      </c>
      <c r="C29" s="42" t="s">
        <v>423</v>
      </c>
      <c r="D29" s="42" t="s">
        <v>396</v>
      </c>
      <c r="E29" s="42" t="s">
        <v>360</v>
      </c>
      <c r="F29" s="42" t="s">
        <v>423</v>
      </c>
      <c r="G29" s="42" t="s">
        <v>424</v>
      </c>
      <c r="H29" s="42" t="s">
        <v>425</v>
      </c>
      <c r="I29" s="89" t="s">
        <v>426</v>
      </c>
      <c r="J29" s="83">
        <v>169</v>
      </c>
      <c r="K29" s="74">
        <v>219.2</v>
      </c>
      <c r="L29" s="74"/>
      <c r="M29" s="83">
        <v>472.5</v>
      </c>
      <c r="N29" s="75">
        <f t="shared" si="60"/>
        <v>106.47</v>
      </c>
      <c r="O29" s="84">
        <f>J29*1.7-J29</f>
        <v>118.3</v>
      </c>
      <c r="P29" s="75">
        <f t="shared" si="61"/>
        <v>138.096</v>
      </c>
      <c r="Q29" s="84">
        <f>K29*1.7-K29</f>
        <v>153.44</v>
      </c>
      <c r="R29" s="75">
        <f t="shared" si="62"/>
        <v>0</v>
      </c>
      <c r="S29" s="84"/>
      <c r="T29" s="75">
        <f t="shared" si="63"/>
        <v>297.675</v>
      </c>
      <c r="U29" s="76">
        <f>M29*1.7-M29</f>
        <v>330.75</v>
      </c>
      <c r="V29" s="75">
        <f t="shared" si="64"/>
        <v>106.47</v>
      </c>
      <c r="W29" s="76">
        <v>118.3</v>
      </c>
      <c r="X29" s="75">
        <f t="shared" si="92"/>
        <v>138.096</v>
      </c>
      <c r="Y29" s="76">
        <v>153.44</v>
      </c>
      <c r="Z29" s="75">
        <f t="shared" si="93"/>
        <v>0</v>
      </c>
      <c r="AA29" s="76">
        <v>0</v>
      </c>
      <c r="AB29" s="75">
        <f t="shared" si="94"/>
        <v>297.675</v>
      </c>
      <c r="AC29" s="76">
        <v>330.75</v>
      </c>
      <c r="AD29" s="75">
        <f t="shared" si="95"/>
        <v>0</v>
      </c>
      <c r="AE29" s="112"/>
      <c r="AF29" s="75">
        <v>128.916</v>
      </c>
      <c r="AG29" s="112">
        <v>143.24</v>
      </c>
      <c r="AH29" s="75">
        <v>128.916</v>
      </c>
      <c r="AI29" s="112">
        <v>143.24</v>
      </c>
      <c r="AJ29" s="75">
        <v>314.343</v>
      </c>
      <c r="AK29" s="112">
        <v>349.27</v>
      </c>
      <c r="AL29" s="116"/>
      <c r="AM29" s="4">
        <v>0</v>
      </c>
      <c r="AN29" s="116">
        <v>133.65</v>
      </c>
      <c r="AO29" s="4">
        <v>165</v>
      </c>
      <c r="AP29" s="116">
        <v>133.65</v>
      </c>
      <c r="AQ29" s="4">
        <v>165</v>
      </c>
      <c r="AR29" s="112"/>
      <c r="AS29" s="4"/>
      <c r="AT29" s="4"/>
      <c r="AU29" s="116">
        <v>161.756595</v>
      </c>
      <c r="AV29" s="4">
        <v>244.53</v>
      </c>
      <c r="AW29" s="116">
        <v>161.756595</v>
      </c>
      <c r="AX29" s="4">
        <v>244.53</v>
      </c>
      <c r="AY29" s="116">
        <v>161.756595</v>
      </c>
      <c r="AZ29" s="4"/>
      <c r="BA29" s="112"/>
      <c r="BB29" s="129">
        <f>248.9*1.05*0.7</f>
        <v>182.9415</v>
      </c>
      <c r="BC29" s="120">
        <v>248.9</v>
      </c>
      <c r="BD29" s="129">
        <f>BC29*1.05*0.7</f>
        <v>182.9415</v>
      </c>
      <c r="BE29" s="120">
        <v>248.9</v>
      </c>
      <c r="BF29" s="129">
        <f>BE29*1.05*0.7</f>
        <v>182.9415</v>
      </c>
      <c r="BG29" s="4"/>
      <c r="BH29" s="112"/>
      <c r="BM29" s="142">
        <f t="shared" si="65"/>
        <v>0</v>
      </c>
      <c r="BN29" s="143">
        <f t="shared" si="66"/>
        <v>0</v>
      </c>
      <c r="BO29" s="144">
        <f t="shared" si="97"/>
        <v>128.916</v>
      </c>
      <c r="BP29" s="144">
        <f t="shared" si="67"/>
        <v>116.0244</v>
      </c>
      <c r="BQ29" s="144">
        <f t="shared" si="68"/>
        <v>128.916</v>
      </c>
      <c r="BR29" s="144">
        <f t="shared" si="69"/>
        <v>116.0244</v>
      </c>
      <c r="BS29" s="144">
        <f t="shared" si="70"/>
        <v>282.9087</v>
      </c>
      <c r="BT29" s="142">
        <f t="shared" si="96"/>
        <v>314.343</v>
      </c>
      <c r="BU29" s="8">
        <f t="shared" si="98"/>
        <v>0</v>
      </c>
      <c r="BV29" s="8">
        <f t="shared" si="71"/>
        <v>0</v>
      </c>
      <c r="BW29" s="8">
        <f t="shared" si="99"/>
        <v>120.285</v>
      </c>
      <c r="BX29" s="149">
        <f t="shared" si="72"/>
        <v>108.2565</v>
      </c>
      <c r="BY29" s="8">
        <f t="shared" si="73"/>
        <v>120.285</v>
      </c>
      <c r="BZ29" s="8">
        <f t="shared" si="74"/>
        <v>108.2565</v>
      </c>
      <c r="CA29" s="8">
        <f t="shared" si="75"/>
        <v>0</v>
      </c>
      <c r="CB29" s="8">
        <f t="shared" si="76"/>
        <v>0</v>
      </c>
      <c r="CC29" s="142">
        <f t="shared" si="100"/>
        <v>145.5809355</v>
      </c>
      <c r="CD29" s="151">
        <f t="shared" si="77"/>
        <v>117.920557755</v>
      </c>
      <c r="CE29" s="151">
        <f t="shared" si="101"/>
        <v>145.5809355</v>
      </c>
      <c r="CF29" s="151">
        <f t="shared" si="78"/>
        <v>117.920557755</v>
      </c>
      <c r="CG29" s="151">
        <f t="shared" si="102"/>
        <v>145.5809355</v>
      </c>
      <c r="CH29" s="151">
        <f t="shared" si="79"/>
        <v>117.920557755</v>
      </c>
      <c r="CI29" s="151">
        <f t="shared" si="80"/>
        <v>0</v>
      </c>
      <c r="CJ29" s="152">
        <f t="shared" si="81"/>
        <v>0</v>
      </c>
      <c r="CK29" s="159">
        <f t="shared" si="7"/>
        <v>106.1285019795</v>
      </c>
      <c r="CL29" s="159">
        <f t="shared" si="8"/>
        <v>106.1285019795</v>
      </c>
      <c r="CM29" s="159">
        <f t="shared" si="9"/>
        <v>106.1285019795</v>
      </c>
      <c r="CN29" s="159">
        <f t="shared" si="10"/>
        <v>0</v>
      </c>
      <c r="CO29" s="160">
        <f t="shared" si="103"/>
        <v>164.64735</v>
      </c>
      <c r="CP29" s="161">
        <f t="shared" si="82"/>
        <v>133.3643535</v>
      </c>
      <c r="CQ29" s="160">
        <f t="shared" si="104"/>
        <v>164.64735</v>
      </c>
      <c r="CR29" s="161">
        <f t="shared" si="83"/>
        <v>133.3643535</v>
      </c>
      <c r="CS29" s="160">
        <f t="shared" si="84"/>
        <v>164.64735</v>
      </c>
      <c r="CT29" s="161">
        <f t="shared" si="85"/>
        <v>133.3643535</v>
      </c>
      <c r="CU29" s="167">
        <f t="shared" si="86"/>
        <v>0</v>
      </c>
      <c r="CV29" s="168">
        <f t="shared" si="87"/>
        <v>0</v>
      </c>
      <c r="CW29" s="169">
        <v>194.1135</v>
      </c>
      <c r="CX29" s="151">
        <f t="shared" si="88"/>
        <v>157.231935</v>
      </c>
      <c r="CY29" s="138">
        <v>194.1135</v>
      </c>
      <c r="CZ29" s="138">
        <f t="shared" si="89"/>
        <v>157.231935</v>
      </c>
      <c r="DA29" s="138">
        <v>194.1135</v>
      </c>
      <c r="DB29" s="138">
        <f t="shared" si="90"/>
        <v>157.231935</v>
      </c>
      <c r="DC29" s="138">
        <f t="shared" si="91"/>
        <v>0</v>
      </c>
      <c r="DD29" s="169"/>
      <c r="DF29" s="159">
        <f t="shared" si="11"/>
        <v>141.5087415</v>
      </c>
      <c r="DG29" s="159">
        <f t="shared" si="12"/>
        <v>127.35786735</v>
      </c>
      <c r="DH29" s="159">
        <f t="shared" si="13"/>
        <v>141.5087415</v>
      </c>
      <c r="DI29" s="159">
        <f t="shared" ref="DI29:DI30" si="109">DH29*0.9</f>
        <v>127.35786735</v>
      </c>
      <c r="DJ29" s="159">
        <f t="shared" si="15"/>
        <v>141.5087415</v>
      </c>
      <c r="DK29" s="159">
        <f t="shared" ref="DK29:DK30" si="110">DJ29*0.9</f>
        <v>127.35786735</v>
      </c>
      <c r="DL29" s="159">
        <f t="shared" ref="DL29:DL30" si="111">DM29*0.9</f>
        <v>0</v>
      </c>
      <c r="DM29" s="159">
        <f t="shared" si="18"/>
        <v>0</v>
      </c>
      <c r="DP29" s="169">
        <v>264.1</v>
      </c>
      <c r="DQ29" s="146">
        <f>DP29*0.7*1.05*0.9</f>
        <v>174.70215</v>
      </c>
      <c r="DR29" s="146">
        <v>264.1</v>
      </c>
      <c r="DS29" s="146">
        <f>DR29*0.7*1.05*0.9</f>
        <v>174.70215</v>
      </c>
      <c r="DT29" s="146">
        <v>264.1</v>
      </c>
      <c r="DU29" s="146">
        <f>DT29*0.7*1.05*0.9</f>
        <v>174.70215</v>
      </c>
      <c r="DV29" s="192"/>
      <c r="DW29" s="146">
        <f>DV29*0.7*1.05</f>
        <v>0</v>
      </c>
      <c r="DX29" s="159">
        <f t="shared" si="19"/>
        <v>157.231935</v>
      </c>
      <c r="DY29" s="159">
        <f t="shared" ref="DY29:DY30" si="112">DX29*0.9</f>
        <v>141.5087415</v>
      </c>
      <c r="DZ29" s="159">
        <f t="shared" si="21"/>
        <v>157.231935</v>
      </c>
      <c r="EA29" s="159">
        <f t="shared" ref="EA29:EA30" si="113">DZ29*0.9</f>
        <v>141.5087415</v>
      </c>
      <c r="EB29" s="159">
        <f t="shared" si="23"/>
        <v>157.231935</v>
      </c>
      <c r="EC29" s="159">
        <f t="shared" ref="EC29:EC30" si="114">EB29*0.9</f>
        <v>141.5087415</v>
      </c>
      <c r="ED29" s="159">
        <f t="shared" ref="ED29:ED30" si="115">EE29*0.9</f>
        <v>0</v>
      </c>
      <c r="EE29" s="159">
        <f t="shared" si="26"/>
        <v>0</v>
      </c>
      <c r="EF29" s="146">
        <v>265.2</v>
      </c>
      <c r="EG29" s="202">
        <f>EF29*0.7*1.05</f>
        <v>194.922</v>
      </c>
      <c r="EH29" s="202">
        <f>EF29*0.7*1.05</f>
        <v>194.922</v>
      </c>
      <c r="EI29" s="202">
        <f>ES29*0.7*1.05</f>
        <v>449.82</v>
      </c>
      <c r="EJ29" s="202">
        <v>0</v>
      </c>
      <c r="EK29" s="159">
        <f t="shared" ref="EK29:EK30" si="116">EG29-EG29*10/100</f>
        <v>175.4298</v>
      </c>
      <c r="EL29" s="159">
        <f t="shared" ref="EL29:EL30" si="117">EK29*0.9</f>
        <v>157.88682</v>
      </c>
      <c r="EM29" s="159">
        <f t="shared" si="28"/>
        <v>175.4298</v>
      </c>
      <c r="EN29" s="159">
        <f t="shared" ref="EN29:EN30" si="118">EM29*0.9</f>
        <v>157.88682</v>
      </c>
      <c r="EO29" s="159">
        <f t="shared" si="30"/>
        <v>404.838</v>
      </c>
      <c r="EP29" s="159">
        <f t="shared" ref="EP29:EP30" si="119">EO29*0.9</f>
        <v>364.3542</v>
      </c>
      <c r="EQ29" s="159">
        <f t="shared" ref="EQ29:EQ30" si="120">ER29*0.9</f>
        <v>0</v>
      </c>
      <c r="ER29" s="159">
        <f t="shared" si="33"/>
        <v>0</v>
      </c>
      <c r="ES29" s="3">
        <v>612</v>
      </c>
      <c r="ET29" s="202">
        <v>259.93</v>
      </c>
      <c r="EU29" s="202">
        <v>259.93</v>
      </c>
      <c r="EV29" s="202">
        <v>259.93</v>
      </c>
      <c r="EW29" s="202">
        <v>890.12</v>
      </c>
      <c r="EX29" s="212">
        <f t="shared" si="54"/>
        <v>272.9265</v>
      </c>
      <c r="EY29" s="212">
        <f t="shared" si="34"/>
        <v>272.9265</v>
      </c>
      <c r="EZ29" s="212">
        <f t="shared" si="35"/>
        <v>272.9265</v>
      </c>
      <c r="FA29" s="212">
        <f t="shared" si="36"/>
        <v>934.626</v>
      </c>
      <c r="FB29" s="213">
        <f t="shared" ref="FB29:FB30" si="121">EX29-(EX29*30/100)</f>
        <v>191.04855</v>
      </c>
      <c r="FC29" s="213">
        <f t="shared" si="37"/>
        <v>191.04855</v>
      </c>
      <c r="FD29" s="213">
        <f t="shared" si="38"/>
        <v>191.04855</v>
      </c>
      <c r="FE29" s="213">
        <f t="shared" si="39"/>
        <v>654.2382</v>
      </c>
      <c r="FF29" s="215">
        <v>191.04855</v>
      </c>
      <c r="FG29" s="215">
        <f t="shared" ref="FG29:FG30" si="122">FF29*0.9</f>
        <v>171.943695</v>
      </c>
      <c r="FH29" s="215">
        <v>191.04855</v>
      </c>
      <c r="FI29" s="215">
        <f t="shared" ref="FI29:FI30" si="123">FH29*0.9</f>
        <v>171.943695</v>
      </c>
      <c r="FJ29" s="215">
        <v>191.04855</v>
      </c>
      <c r="FK29" s="215">
        <f t="shared" si="42"/>
        <v>171.943695</v>
      </c>
      <c r="FL29" s="215">
        <f t="shared" si="43"/>
        <v>588.81438</v>
      </c>
      <c r="FM29" s="221">
        <v>654.2382</v>
      </c>
      <c r="FN29" s="225">
        <v>294</v>
      </c>
      <c r="FO29" s="223">
        <f t="shared" si="44"/>
        <v>216.09</v>
      </c>
      <c r="FP29" s="223">
        <v>294</v>
      </c>
      <c r="FQ29" s="223">
        <f t="shared" si="45"/>
        <v>216.09</v>
      </c>
      <c r="FR29" s="223">
        <v>294</v>
      </c>
      <c r="FS29" s="223">
        <f t="shared" si="46"/>
        <v>216.09</v>
      </c>
      <c r="FT29" s="223"/>
      <c r="FU29" s="223">
        <f t="shared" si="47"/>
        <v>0</v>
      </c>
      <c r="FV29" s="235">
        <v>216.09</v>
      </c>
      <c r="FW29" s="236">
        <f t="shared" si="57"/>
        <v>194.481</v>
      </c>
      <c r="FX29" s="236">
        <f t="shared" si="48"/>
        <v>194.481</v>
      </c>
      <c r="FY29" s="236">
        <v>216.09</v>
      </c>
      <c r="FZ29" s="236">
        <f t="shared" si="49"/>
        <v>194.481</v>
      </c>
      <c r="GA29" s="236">
        <v>216.09</v>
      </c>
      <c r="GB29" s="236">
        <f>FL29*0.8</f>
        <v>471.051504</v>
      </c>
      <c r="GC29" s="239">
        <v>0</v>
      </c>
      <c r="GD29" s="235">
        <v>194.48</v>
      </c>
      <c r="GE29" s="236">
        <f t="shared" si="107"/>
        <v>175.032</v>
      </c>
      <c r="GF29" s="236">
        <f t="shared" si="52"/>
        <v>194.481</v>
      </c>
      <c r="GG29" s="239">
        <v>216.09</v>
      </c>
      <c r="GH29" s="236">
        <f t="shared" si="106"/>
        <v>194.481</v>
      </c>
      <c r="GI29" s="239">
        <v>216.09</v>
      </c>
      <c r="GJ29" s="236">
        <f>GK29*0.9</f>
        <v>423.945</v>
      </c>
      <c r="GK29" s="239">
        <v>471.05</v>
      </c>
    </row>
    <row r="30" customHeight="1" spans="1:193">
      <c r="A30" s="32"/>
      <c r="B30" s="33" t="s">
        <v>374</v>
      </c>
      <c r="C30" s="40" t="s">
        <v>427</v>
      </c>
      <c r="D30" s="42"/>
      <c r="E30" s="42" t="s">
        <v>360</v>
      </c>
      <c r="F30" s="42"/>
      <c r="G30" s="40" t="s">
        <v>428</v>
      </c>
      <c r="H30" s="42"/>
      <c r="I30" s="89"/>
      <c r="J30" s="83"/>
      <c r="K30" s="74"/>
      <c r="L30" s="74">
        <v>145.96</v>
      </c>
      <c r="M30" s="74"/>
      <c r="N30" s="75">
        <f t="shared" si="60"/>
        <v>0</v>
      </c>
      <c r="O30" s="84"/>
      <c r="P30" s="75">
        <f t="shared" si="61"/>
        <v>0</v>
      </c>
      <c r="Q30" s="84"/>
      <c r="R30" s="75">
        <f t="shared" si="62"/>
        <v>91.9548</v>
      </c>
      <c r="S30" s="84">
        <f>L30*1.7-L30</f>
        <v>102.172</v>
      </c>
      <c r="T30" s="75">
        <f t="shared" si="63"/>
        <v>0</v>
      </c>
      <c r="U30" s="76"/>
      <c r="V30" s="75">
        <f t="shared" si="64"/>
        <v>0</v>
      </c>
      <c r="W30" s="76"/>
      <c r="X30" s="75">
        <f t="shared" si="92"/>
        <v>0</v>
      </c>
      <c r="Y30" s="76"/>
      <c r="Z30" s="75">
        <f t="shared" si="93"/>
        <v>225.1872</v>
      </c>
      <c r="AA30" s="76">
        <v>250.208</v>
      </c>
      <c r="AB30" s="75">
        <f t="shared" si="94"/>
        <v>0</v>
      </c>
      <c r="AC30" s="76"/>
      <c r="AD30" s="75">
        <f t="shared" si="95"/>
        <v>0</v>
      </c>
      <c r="AE30" s="112"/>
      <c r="AF30" s="75">
        <v>0</v>
      </c>
      <c r="AG30" s="112"/>
      <c r="AH30" s="75">
        <v>347.35365</v>
      </c>
      <c r="AI30" s="112">
        <v>385.9485</v>
      </c>
      <c r="AJ30" s="75">
        <v>0</v>
      </c>
      <c r="AK30" s="112"/>
      <c r="AL30" s="116"/>
      <c r="AM30" s="4">
        <v>0</v>
      </c>
      <c r="AN30" s="116"/>
      <c r="AO30" s="4">
        <v>0</v>
      </c>
      <c r="AP30" s="116">
        <v>312.66</v>
      </c>
      <c r="AQ30" s="4">
        <v>386</v>
      </c>
      <c r="AR30" s="112"/>
      <c r="AS30" s="4"/>
      <c r="AT30" s="4"/>
      <c r="AU30" s="112"/>
      <c r="AV30" s="4"/>
      <c r="AW30" s="112"/>
      <c r="AX30" s="4">
        <v>168.85</v>
      </c>
      <c r="AY30" s="116">
        <v>111.694275</v>
      </c>
      <c r="AZ30" s="4"/>
      <c r="BA30" s="112"/>
      <c r="BB30" s="112"/>
      <c r="BC30" s="4"/>
      <c r="BD30" s="112"/>
      <c r="BE30" s="4">
        <v>168.85</v>
      </c>
      <c r="BF30" s="112">
        <v>124.1</v>
      </c>
      <c r="BG30" s="4"/>
      <c r="BH30" s="112"/>
      <c r="BM30" s="142">
        <f t="shared" si="65"/>
        <v>0</v>
      </c>
      <c r="BN30" s="143">
        <f t="shared" si="66"/>
        <v>0</v>
      </c>
      <c r="BO30" s="144">
        <f t="shared" si="97"/>
        <v>0</v>
      </c>
      <c r="BP30" s="144">
        <f t="shared" si="67"/>
        <v>0</v>
      </c>
      <c r="BQ30" s="144">
        <f t="shared" si="68"/>
        <v>347.35365</v>
      </c>
      <c r="BR30" s="144">
        <f t="shared" si="69"/>
        <v>312.618285</v>
      </c>
      <c r="BS30" s="144">
        <f t="shared" si="70"/>
        <v>0</v>
      </c>
      <c r="BT30" s="142">
        <f t="shared" si="96"/>
        <v>0</v>
      </c>
      <c r="BU30" s="8">
        <f t="shared" si="98"/>
        <v>0</v>
      </c>
      <c r="BV30" s="8">
        <f t="shared" si="71"/>
        <v>0</v>
      </c>
      <c r="BW30" s="8">
        <f t="shared" si="99"/>
        <v>0</v>
      </c>
      <c r="BX30" s="149">
        <f t="shared" si="72"/>
        <v>0</v>
      </c>
      <c r="BY30" s="8">
        <f t="shared" si="73"/>
        <v>281.394</v>
      </c>
      <c r="BZ30" s="8">
        <f t="shared" si="74"/>
        <v>253.2546</v>
      </c>
      <c r="CA30" s="8">
        <f t="shared" si="75"/>
        <v>0</v>
      </c>
      <c r="CB30" s="8">
        <f t="shared" si="76"/>
        <v>0</v>
      </c>
      <c r="CC30" s="142">
        <f t="shared" si="100"/>
        <v>0</v>
      </c>
      <c r="CD30" s="151">
        <f t="shared" si="77"/>
        <v>0</v>
      </c>
      <c r="CE30" s="151">
        <f t="shared" si="101"/>
        <v>0</v>
      </c>
      <c r="CF30" s="151">
        <f t="shared" si="78"/>
        <v>0</v>
      </c>
      <c r="CG30" s="151">
        <f t="shared" si="102"/>
        <v>100.5248475</v>
      </c>
      <c r="CH30" s="151">
        <f t="shared" si="79"/>
        <v>81.425126475</v>
      </c>
      <c r="CI30" s="151">
        <f t="shared" si="80"/>
        <v>0</v>
      </c>
      <c r="CJ30" s="152">
        <f t="shared" si="81"/>
        <v>0</v>
      </c>
      <c r="CK30" s="159">
        <f t="shared" si="7"/>
        <v>0</v>
      </c>
      <c r="CL30" s="159">
        <f t="shared" si="8"/>
        <v>0</v>
      </c>
      <c r="CM30" s="159">
        <f t="shared" si="9"/>
        <v>73.2826138275</v>
      </c>
      <c r="CN30" s="159">
        <f t="shared" si="10"/>
        <v>0</v>
      </c>
      <c r="CO30" s="160">
        <f t="shared" si="103"/>
        <v>0</v>
      </c>
      <c r="CP30" s="161">
        <f t="shared" si="82"/>
        <v>0</v>
      </c>
      <c r="CQ30" s="160">
        <f t="shared" si="104"/>
        <v>0</v>
      </c>
      <c r="CR30" s="161">
        <f t="shared" si="83"/>
        <v>0</v>
      </c>
      <c r="CS30" s="160">
        <f t="shared" si="84"/>
        <v>111.69</v>
      </c>
      <c r="CT30" s="161">
        <f t="shared" si="85"/>
        <v>90.4689</v>
      </c>
      <c r="CU30" s="167">
        <f t="shared" si="86"/>
        <v>0</v>
      </c>
      <c r="CV30" s="168">
        <f t="shared" si="87"/>
        <v>0</v>
      </c>
      <c r="CW30" s="169"/>
      <c r="CX30" s="151">
        <f t="shared" si="88"/>
        <v>0</v>
      </c>
      <c r="CY30" s="138"/>
      <c r="CZ30" s="138">
        <f t="shared" si="89"/>
        <v>0</v>
      </c>
      <c r="DA30" s="151">
        <v>111.69</v>
      </c>
      <c r="DB30" s="138">
        <f t="shared" si="90"/>
        <v>90.4689</v>
      </c>
      <c r="DC30" s="138">
        <f t="shared" si="91"/>
        <v>0</v>
      </c>
      <c r="DD30" s="169"/>
      <c r="DF30" s="159">
        <f t="shared" si="11"/>
        <v>0</v>
      </c>
      <c r="DG30" s="159">
        <f t="shared" si="12"/>
        <v>0</v>
      </c>
      <c r="DH30" s="159">
        <f t="shared" si="13"/>
        <v>0</v>
      </c>
      <c r="DI30" s="159">
        <f t="shared" si="109"/>
        <v>0</v>
      </c>
      <c r="DJ30" s="159">
        <f t="shared" si="15"/>
        <v>81.42201</v>
      </c>
      <c r="DK30" s="159">
        <f t="shared" si="110"/>
        <v>73.279809</v>
      </c>
      <c r="DL30" s="159">
        <f t="shared" si="111"/>
        <v>0</v>
      </c>
      <c r="DM30" s="159">
        <f t="shared" si="18"/>
        <v>0</v>
      </c>
      <c r="DP30" s="169"/>
      <c r="DQ30" s="146">
        <f>DP30*0.7*1.05</f>
        <v>0</v>
      </c>
      <c r="DR30" s="146"/>
      <c r="DS30" s="146">
        <f>DR30*0.7*1.05</f>
        <v>0</v>
      </c>
      <c r="DT30" s="167"/>
      <c r="DU30" s="146">
        <f>100.52*0.9</f>
        <v>90.468</v>
      </c>
      <c r="DV30" s="192"/>
      <c r="DW30" s="146">
        <f>DV30*0.7*1.05</f>
        <v>0</v>
      </c>
      <c r="DX30" s="159">
        <f t="shared" si="19"/>
        <v>0</v>
      </c>
      <c r="DY30" s="159">
        <f t="shared" si="112"/>
        <v>0</v>
      </c>
      <c r="DZ30" s="159">
        <f t="shared" si="21"/>
        <v>0</v>
      </c>
      <c r="EA30" s="159">
        <f t="shared" si="113"/>
        <v>0</v>
      </c>
      <c r="EB30" s="159">
        <f t="shared" si="23"/>
        <v>81.4212</v>
      </c>
      <c r="EC30" s="159">
        <f t="shared" si="114"/>
        <v>73.27908</v>
      </c>
      <c r="ED30" s="159">
        <f t="shared" si="115"/>
        <v>0</v>
      </c>
      <c r="EE30" s="159">
        <f t="shared" si="26"/>
        <v>0</v>
      </c>
      <c r="EF30" s="146"/>
      <c r="EG30" s="202">
        <f>DQ30+EF30</f>
        <v>0</v>
      </c>
      <c r="EH30" s="202">
        <f>DS30+EF30</f>
        <v>0</v>
      </c>
      <c r="EI30" s="202">
        <f>DU30+EF30</f>
        <v>90.468</v>
      </c>
      <c r="EJ30" s="202">
        <f>DW30+EF30</f>
        <v>0</v>
      </c>
      <c r="EK30" s="159">
        <f t="shared" si="116"/>
        <v>0</v>
      </c>
      <c r="EL30" s="159">
        <f t="shared" si="117"/>
        <v>0</v>
      </c>
      <c r="EM30" s="159">
        <f t="shared" si="28"/>
        <v>0</v>
      </c>
      <c r="EN30" s="159">
        <f t="shared" si="118"/>
        <v>0</v>
      </c>
      <c r="EO30" s="159">
        <f t="shared" si="30"/>
        <v>81.4212</v>
      </c>
      <c r="EP30" s="159">
        <f t="shared" si="119"/>
        <v>73.27908</v>
      </c>
      <c r="EQ30" s="159">
        <f t="shared" si="120"/>
        <v>0</v>
      </c>
      <c r="ER30" s="159">
        <f t="shared" si="33"/>
        <v>0</v>
      </c>
      <c r="ET30" s="202">
        <v>0</v>
      </c>
      <c r="EU30" s="202">
        <v>0</v>
      </c>
      <c r="EV30" s="202">
        <v>0</v>
      </c>
      <c r="EW30" s="202">
        <v>0</v>
      </c>
      <c r="EX30" s="212">
        <f t="shared" si="54"/>
        <v>0</v>
      </c>
      <c r="EY30" s="212">
        <f t="shared" si="34"/>
        <v>0</v>
      </c>
      <c r="EZ30" s="212">
        <f t="shared" si="35"/>
        <v>0</v>
      </c>
      <c r="FA30" s="212">
        <f t="shared" si="36"/>
        <v>0</v>
      </c>
      <c r="FB30" s="213">
        <f t="shared" si="121"/>
        <v>0</v>
      </c>
      <c r="FC30" s="213">
        <f t="shared" si="37"/>
        <v>0</v>
      </c>
      <c r="FD30" s="213">
        <f t="shared" si="38"/>
        <v>0</v>
      </c>
      <c r="FE30" s="213">
        <f t="shared" si="39"/>
        <v>0</v>
      </c>
      <c r="FF30" s="215">
        <v>0</v>
      </c>
      <c r="FG30" s="215">
        <f t="shared" si="122"/>
        <v>0</v>
      </c>
      <c r="FH30" s="215">
        <v>0</v>
      </c>
      <c r="FI30" s="215">
        <f t="shared" si="123"/>
        <v>0</v>
      </c>
      <c r="FJ30" s="215">
        <v>73.278</v>
      </c>
      <c r="FK30" s="215">
        <f t="shared" si="42"/>
        <v>65.9502</v>
      </c>
      <c r="FL30" s="215">
        <f t="shared" si="43"/>
        <v>0</v>
      </c>
      <c r="FM30" s="221">
        <v>0</v>
      </c>
      <c r="FN30" s="225"/>
      <c r="FO30" s="223">
        <f t="shared" si="44"/>
        <v>0</v>
      </c>
      <c r="FP30" s="223"/>
      <c r="FQ30" s="223">
        <f t="shared" si="45"/>
        <v>0</v>
      </c>
      <c r="FR30" s="223">
        <v>732.16</v>
      </c>
      <c r="FS30" s="223">
        <f t="shared" si="46"/>
        <v>538.1376</v>
      </c>
      <c r="FT30" s="223"/>
      <c r="FU30" s="223">
        <f t="shared" si="47"/>
        <v>0</v>
      </c>
      <c r="FV30" s="235">
        <v>0</v>
      </c>
      <c r="FW30" s="236">
        <f t="shared" si="57"/>
        <v>0</v>
      </c>
      <c r="FX30" s="236">
        <f t="shared" si="48"/>
        <v>0</v>
      </c>
      <c r="FY30" s="236">
        <v>0</v>
      </c>
      <c r="FZ30" s="236">
        <f t="shared" si="49"/>
        <v>658.944</v>
      </c>
      <c r="GA30" s="236">
        <v>732.16</v>
      </c>
      <c r="GB30" s="236">
        <f t="shared" si="50"/>
        <v>0</v>
      </c>
      <c r="GC30" s="239">
        <v>0</v>
      </c>
      <c r="GD30" s="235">
        <v>0</v>
      </c>
      <c r="GE30" s="236">
        <f t="shared" si="107"/>
        <v>0</v>
      </c>
      <c r="GF30" s="236">
        <f t="shared" si="52"/>
        <v>0</v>
      </c>
      <c r="GG30" s="239">
        <v>0</v>
      </c>
      <c r="GH30" s="236">
        <f t="shared" si="106"/>
        <v>593.046</v>
      </c>
      <c r="GI30" s="239">
        <v>658.94</v>
      </c>
      <c r="GJ30" s="236">
        <f>GK30*0.9</f>
        <v>0</v>
      </c>
      <c r="GK30" s="239">
        <v>0</v>
      </c>
    </row>
    <row r="31" customHeight="1" spans="1:193">
      <c r="A31" s="32"/>
      <c r="B31" s="33" t="s">
        <v>374</v>
      </c>
      <c r="C31" s="53" t="s">
        <v>429</v>
      </c>
      <c r="D31" s="42"/>
      <c r="E31" s="42" t="s">
        <v>341</v>
      </c>
      <c r="F31" s="42"/>
      <c r="G31" s="40" t="s">
        <v>343</v>
      </c>
      <c r="H31" s="42"/>
      <c r="I31" s="89"/>
      <c r="J31" s="83"/>
      <c r="K31" s="74"/>
      <c r="L31" s="74"/>
      <c r="M31" s="74"/>
      <c r="N31" s="75"/>
      <c r="O31" s="84"/>
      <c r="P31" s="75"/>
      <c r="Q31" s="84"/>
      <c r="R31" s="75"/>
      <c r="S31" s="84"/>
      <c r="T31" s="75"/>
      <c r="U31" s="76"/>
      <c r="V31" s="75"/>
      <c r="W31" s="106"/>
      <c r="X31" s="75"/>
      <c r="Y31" s="106"/>
      <c r="Z31" s="75"/>
      <c r="AA31" s="106"/>
      <c r="AB31" s="75"/>
      <c r="AC31" s="106"/>
      <c r="AD31" s="75"/>
      <c r="AE31" s="113"/>
      <c r="AF31" s="75"/>
      <c r="AG31" s="113"/>
      <c r="AH31" s="75"/>
      <c r="AI31" s="113"/>
      <c r="AJ31" s="75"/>
      <c r="AK31" s="113"/>
      <c r="AL31" s="116"/>
      <c r="AM31" s="4"/>
      <c r="AN31" s="116"/>
      <c r="AO31" s="4"/>
      <c r="AP31" s="116"/>
      <c r="AQ31" s="4"/>
      <c r="AR31" s="116"/>
      <c r="AS31" s="4"/>
      <c r="AT31" s="4"/>
      <c r="AU31" s="116"/>
      <c r="AV31" s="4"/>
      <c r="AW31" s="116"/>
      <c r="AX31" s="4"/>
      <c r="AY31" s="116"/>
      <c r="AZ31" s="4"/>
      <c r="BA31" s="116"/>
      <c r="BB31" s="112"/>
      <c r="BC31" s="4"/>
      <c r="BD31" s="112"/>
      <c r="BE31" s="4"/>
      <c r="BF31" s="112"/>
      <c r="BG31" s="4"/>
      <c r="BH31" s="112"/>
      <c r="BM31" s="142"/>
      <c r="BN31" s="143"/>
      <c r="BO31" s="144"/>
      <c r="BP31" s="144"/>
      <c r="BQ31" s="144"/>
      <c r="BR31" s="144"/>
      <c r="BS31" s="144"/>
      <c r="BT31" s="142"/>
      <c r="BU31" s="8"/>
      <c r="BV31" s="8"/>
      <c r="BW31" s="8"/>
      <c r="BX31" s="149"/>
      <c r="BY31" s="8"/>
      <c r="BZ31" s="8"/>
      <c r="CA31" s="8"/>
      <c r="CB31" s="8"/>
      <c r="CC31" s="142"/>
      <c r="CD31" s="151"/>
      <c r="CE31" s="151"/>
      <c r="CF31" s="151"/>
      <c r="CG31" s="151"/>
      <c r="CH31" s="151"/>
      <c r="CI31" s="151"/>
      <c r="CJ31" s="152"/>
      <c r="CK31" s="159"/>
      <c r="CL31" s="159"/>
      <c r="CM31" s="159"/>
      <c r="CN31" s="159"/>
      <c r="CO31" s="160"/>
      <c r="CP31" s="161"/>
      <c r="CQ31" s="160"/>
      <c r="CR31" s="161"/>
      <c r="CS31" s="160"/>
      <c r="CT31" s="161"/>
      <c r="CU31" s="167"/>
      <c r="CV31" s="168"/>
      <c r="CW31" s="169"/>
      <c r="CX31" s="151"/>
      <c r="CY31" s="138"/>
      <c r="CZ31" s="138"/>
      <c r="DA31" s="151"/>
      <c r="DB31" s="138"/>
      <c r="DC31" s="138"/>
      <c r="DD31" s="169"/>
      <c r="DF31" s="159"/>
      <c r="DG31" s="159"/>
      <c r="DH31" s="159"/>
      <c r="DI31" s="159"/>
      <c r="DJ31" s="159"/>
      <c r="DK31" s="159"/>
      <c r="DL31" s="159"/>
      <c r="DM31" s="159"/>
      <c r="DP31" s="169"/>
      <c r="DQ31" s="146"/>
      <c r="DR31" s="146"/>
      <c r="DS31" s="146"/>
      <c r="DT31" s="167"/>
      <c r="DU31" s="146"/>
      <c r="DV31" s="192"/>
      <c r="DW31" s="146"/>
      <c r="DX31" s="159"/>
      <c r="DY31" s="159"/>
      <c r="DZ31" s="159"/>
      <c r="EA31" s="159"/>
      <c r="EB31" s="159"/>
      <c r="EC31" s="159"/>
      <c r="ED31" s="159"/>
      <c r="EE31" s="159"/>
      <c r="EF31" s="146"/>
      <c r="EG31" s="202"/>
      <c r="EH31" s="202"/>
      <c r="EI31" s="202"/>
      <c r="EJ31" s="202"/>
      <c r="EK31" s="159"/>
      <c r="EL31" s="159"/>
      <c r="EM31" s="159"/>
      <c r="EN31" s="159"/>
      <c r="EO31" s="159"/>
      <c r="EP31" s="159"/>
      <c r="EQ31" s="159"/>
      <c r="ER31" s="159"/>
      <c r="ET31" s="202"/>
      <c r="EU31" s="202"/>
      <c r="EV31" s="202"/>
      <c r="EW31" s="202"/>
      <c r="EX31" s="212"/>
      <c r="EY31" s="212"/>
      <c r="EZ31" s="212"/>
      <c r="FA31" s="212"/>
      <c r="FB31" s="213"/>
      <c r="FC31" s="213"/>
      <c r="FD31" s="213"/>
      <c r="FE31" s="213"/>
      <c r="FF31" s="215"/>
      <c r="FG31" s="215"/>
      <c r="FH31" s="215"/>
      <c r="FI31" s="215"/>
      <c r="FJ31" s="215"/>
      <c r="FK31" s="215"/>
      <c r="FL31" s="215"/>
      <c r="FM31" s="221"/>
      <c r="FN31" s="225"/>
      <c r="FO31" s="223"/>
      <c r="FP31" s="223"/>
      <c r="FQ31" s="223"/>
      <c r="FR31" s="223"/>
      <c r="FS31" s="223"/>
      <c r="FT31" s="223"/>
      <c r="FU31" s="223"/>
      <c r="FV31" s="235">
        <v>592.47</v>
      </c>
      <c r="FW31" s="236">
        <f>FV31*0.7</f>
        <v>414.729</v>
      </c>
      <c r="FX31" s="236">
        <v>0</v>
      </c>
      <c r="FY31" s="236"/>
      <c r="FZ31" s="236">
        <v>0</v>
      </c>
      <c r="GA31" s="236"/>
      <c r="GB31" s="236">
        <v>0</v>
      </c>
      <c r="GC31" s="239"/>
      <c r="GD31" s="235">
        <v>435.47</v>
      </c>
      <c r="GE31" s="236">
        <f t="shared" si="107"/>
        <v>391.923</v>
      </c>
      <c r="GF31" s="236">
        <f t="shared" si="52"/>
        <v>0</v>
      </c>
      <c r="GG31" s="239">
        <v>0</v>
      </c>
      <c r="GH31" s="236">
        <v>0</v>
      </c>
      <c r="GI31" s="239">
        <v>0</v>
      </c>
      <c r="GJ31" s="236">
        <f>GK31*0.9</f>
        <v>0</v>
      </c>
      <c r="GK31" s="239">
        <v>0</v>
      </c>
    </row>
    <row r="32" customHeight="1" spans="1:193">
      <c r="A32" s="32"/>
      <c r="B32" s="33" t="s">
        <v>374</v>
      </c>
      <c r="C32" s="53" t="s">
        <v>350</v>
      </c>
      <c r="D32" s="42"/>
      <c r="E32" s="42" t="s">
        <v>341</v>
      </c>
      <c r="F32" s="42"/>
      <c r="G32" s="40" t="s">
        <v>430</v>
      </c>
      <c r="H32" s="42"/>
      <c r="I32" s="89"/>
      <c r="J32" s="83"/>
      <c r="K32" s="74"/>
      <c r="L32" s="74"/>
      <c r="M32" s="74"/>
      <c r="N32" s="75"/>
      <c r="O32" s="84"/>
      <c r="P32" s="75"/>
      <c r="Q32" s="84"/>
      <c r="R32" s="75"/>
      <c r="S32" s="84"/>
      <c r="T32" s="75"/>
      <c r="U32" s="76"/>
      <c r="V32" s="75"/>
      <c r="W32" s="106"/>
      <c r="X32" s="75"/>
      <c r="Y32" s="106"/>
      <c r="Z32" s="75"/>
      <c r="AA32" s="106"/>
      <c r="AB32" s="75"/>
      <c r="AC32" s="106"/>
      <c r="AD32" s="75"/>
      <c r="AE32" s="113"/>
      <c r="AF32" s="75"/>
      <c r="AG32" s="113"/>
      <c r="AH32" s="75"/>
      <c r="AI32" s="113"/>
      <c r="AJ32" s="75"/>
      <c r="AK32" s="113"/>
      <c r="AL32" s="116"/>
      <c r="AM32" s="4"/>
      <c r="AN32" s="116"/>
      <c r="AO32" s="4"/>
      <c r="AP32" s="116"/>
      <c r="AQ32" s="4"/>
      <c r="AR32" s="116"/>
      <c r="AS32" s="4"/>
      <c r="AT32" s="4"/>
      <c r="AU32" s="116"/>
      <c r="AV32" s="4"/>
      <c r="AW32" s="116"/>
      <c r="AX32" s="4"/>
      <c r="AY32" s="116"/>
      <c r="AZ32" s="4"/>
      <c r="BA32" s="116"/>
      <c r="BB32" s="112"/>
      <c r="BC32" s="4"/>
      <c r="BD32" s="112"/>
      <c r="BE32" s="4"/>
      <c r="BF32" s="112"/>
      <c r="BG32" s="4"/>
      <c r="BH32" s="112"/>
      <c r="BM32" s="142"/>
      <c r="BN32" s="143"/>
      <c r="BO32" s="144"/>
      <c r="BP32" s="144"/>
      <c r="BQ32" s="144"/>
      <c r="BR32" s="144"/>
      <c r="BS32" s="144"/>
      <c r="BT32" s="142"/>
      <c r="BU32" s="8"/>
      <c r="BV32" s="8"/>
      <c r="BW32" s="8"/>
      <c r="BX32" s="149"/>
      <c r="BY32" s="8"/>
      <c r="BZ32" s="8"/>
      <c r="CA32" s="8"/>
      <c r="CB32" s="8"/>
      <c r="CC32" s="142"/>
      <c r="CD32" s="151"/>
      <c r="CE32" s="151"/>
      <c r="CF32" s="151"/>
      <c r="CG32" s="151"/>
      <c r="CH32" s="151"/>
      <c r="CI32" s="151"/>
      <c r="CJ32" s="152"/>
      <c r="CK32" s="159"/>
      <c r="CL32" s="159"/>
      <c r="CM32" s="159"/>
      <c r="CN32" s="159"/>
      <c r="CO32" s="160"/>
      <c r="CP32" s="161"/>
      <c r="CQ32" s="160"/>
      <c r="CR32" s="161"/>
      <c r="CS32" s="160"/>
      <c r="CT32" s="161"/>
      <c r="CU32" s="167"/>
      <c r="CV32" s="168"/>
      <c r="CW32" s="169"/>
      <c r="CX32" s="151"/>
      <c r="CY32" s="138"/>
      <c r="CZ32" s="138"/>
      <c r="DA32" s="151"/>
      <c r="DB32" s="138"/>
      <c r="DC32" s="138"/>
      <c r="DD32" s="169"/>
      <c r="DF32" s="159"/>
      <c r="DG32" s="159"/>
      <c r="DH32" s="159"/>
      <c r="DI32" s="159"/>
      <c r="DJ32" s="159"/>
      <c r="DK32" s="159"/>
      <c r="DL32" s="159"/>
      <c r="DM32" s="159"/>
      <c r="DP32" s="169"/>
      <c r="DQ32" s="146"/>
      <c r="DR32" s="146"/>
      <c r="DS32" s="146"/>
      <c r="DT32" s="167"/>
      <c r="DU32" s="146"/>
      <c r="DV32" s="192"/>
      <c r="DW32" s="146"/>
      <c r="DX32" s="159"/>
      <c r="DY32" s="159"/>
      <c r="DZ32" s="159"/>
      <c r="EA32" s="159"/>
      <c r="EB32" s="159"/>
      <c r="EC32" s="159"/>
      <c r="ED32" s="159"/>
      <c r="EE32" s="159"/>
      <c r="EF32" s="146"/>
      <c r="EG32" s="202"/>
      <c r="EH32" s="202"/>
      <c r="EI32" s="202"/>
      <c r="EJ32" s="202"/>
      <c r="EK32" s="159"/>
      <c r="EL32" s="159"/>
      <c r="EM32" s="159"/>
      <c r="EN32" s="159"/>
      <c r="EO32" s="159"/>
      <c r="EP32" s="159"/>
      <c r="EQ32" s="159"/>
      <c r="ER32" s="159"/>
      <c r="ET32" s="202"/>
      <c r="EU32" s="202"/>
      <c r="EV32" s="202"/>
      <c r="EW32" s="202"/>
      <c r="EX32" s="212"/>
      <c r="EY32" s="212"/>
      <c r="EZ32" s="212"/>
      <c r="FA32" s="212"/>
      <c r="FB32" s="213"/>
      <c r="FC32" s="213"/>
      <c r="FD32" s="213"/>
      <c r="FE32" s="213"/>
      <c r="FF32" s="215"/>
      <c r="FG32" s="215"/>
      <c r="FH32" s="215"/>
      <c r="FI32" s="215"/>
      <c r="FJ32" s="215"/>
      <c r="FK32" s="215"/>
      <c r="FL32" s="215"/>
      <c r="FM32" s="221"/>
      <c r="FN32" s="222">
        <v>807.04</v>
      </c>
      <c r="FO32" s="223">
        <f t="shared" si="44"/>
        <v>593.1744</v>
      </c>
      <c r="FP32" s="223"/>
      <c r="FQ32" s="223">
        <f t="shared" si="45"/>
        <v>0</v>
      </c>
      <c r="FR32" s="223"/>
      <c r="FS32" s="223">
        <f t="shared" si="46"/>
        <v>0</v>
      </c>
      <c r="FT32" s="223"/>
      <c r="FU32" s="223">
        <f t="shared" si="47"/>
        <v>0</v>
      </c>
      <c r="FV32" s="235">
        <v>957.83</v>
      </c>
      <c r="FW32" s="236">
        <f>FV32*0.7*1.05</f>
        <v>704.00505</v>
      </c>
      <c r="FX32" s="236">
        <f t="shared" si="48"/>
        <v>0</v>
      </c>
      <c r="FY32" s="236">
        <v>0</v>
      </c>
      <c r="FZ32" s="236">
        <f t="shared" si="49"/>
        <v>0</v>
      </c>
      <c r="GA32" s="236">
        <v>0</v>
      </c>
      <c r="GB32" s="236">
        <f t="shared" si="50"/>
        <v>0</v>
      </c>
      <c r="GC32" s="239">
        <v>0</v>
      </c>
      <c r="GD32" s="235">
        <v>704.01</v>
      </c>
      <c r="GE32" s="236">
        <f t="shared" si="107"/>
        <v>633.609</v>
      </c>
      <c r="GF32" s="236">
        <f t="shared" si="52"/>
        <v>0</v>
      </c>
      <c r="GG32" s="239">
        <v>0</v>
      </c>
      <c r="GH32" s="236">
        <f t="shared" ref="GH32:GH39" si="124">GI32*0.9</f>
        <v>0</v>
      </c>
      <c r="GI32" s="239">
        <v>0</v>
      </c>
      <c r="GJ32" s="236">
        <f>GK32*0.9</f>
        <v>0</v>
      </c>
      <c r="GK32" s="239">
        <v>0</v>
      </c>
    </row>
    <row r="33" customHeight="1" spans="1:193">
      <c r="A33" s="32"/>
      <c r="B33" s="33" t="s">
        <v>374</v>
      </c>
      <c r="C33" s="53" t="s">
        <v>431</v>
      </c>
      <c r="D33" s="42" t="s">
        <v>432</v>
      </c>
      <c r="E33" s="42" t="s">
        <v>341</v>
      </c>
      <c r="F33" s="42"/>
      <c r="G33" s="40" t="s">
        <v>433</v>
      </c>
      <c r="H33" s="42"/>
      <c r="I33" s="89"/>
      <c r="J33" s="83">
        <v>55.76</v>
      </c>
      <c r="K33" s="90">
        <v>58.548</v>
      </c>
      <c r="L33" s="90">
        <v>58.548</v>
      </c>
      <c r="M33" s="83">
        <v>472.5</v>
      </c>
      <c r="N33" s="75">
        <f>O33*0.9</f>
        <v>35.1288</v>
      </c>
      <c r="O33" s="84">
        <f>J33*1.7-J33</f>
        <v>39.032</v>
      </c>
      <c r="P33" s="75">
        <f>Q33*0.9</f>
        <v>36.88524</v>
      </c>
      <c r="Q33" s="84">
        <f>K33*1.7-K33</f>
        <v>40.9836</v>
      </c>
      <c r="R33" s="75">
        <f>S33*0.9</f>
        <v>36.88524</v>
      </c>
      <c r="S33" s="84">
        <f>L33*1.7-L33</f>
        <v>40.9836</v>
      </c>
      <c r="T33" s="75">
        <f>U33*0.9</f>
        <v>297.675</v>
      </c>
      <c r="U33" s="76">
        <f>M33*1.7-M33</f>
        <v>330.75</v>
      </c>
      <c r="V33" s="75">
        <f>W33*0.9</f>
        <v>98.0595</v>
      </c>
      <c r="W33" s="106">
        <v>108.955</v>
      </c>
      <c r="X33" s="75">
        <f>Y33*0.9</f>
        <v>99</v>
      </c>
      <c r="Y33" s="106">
        <v>110</v>
      </c>
      <c r="Z33" s="75">
        <f>AA33*0.9</f>
        <v>99</v>
      </c>
      <c r="AA33" s="106">
        <v>110</v>
      </c>
      <c r="AB33" s="75">
        <f>AC33*0.9</f>
        <v>0</v>
      </c>
      <c r="AC33" s="106"/>
      <c r="AD33" s="75">
        <f>AE33*0.9</f>
        <v>132.696</v>
      </c>
      <c r="AE33" s="113">
        <v>147.44</v>
      </c>
      <c r="AF33" s="75">
        <v>132.6969</v>
      </c>
      <c r="AG33" s="113">
        <v>147.441</v>
      </c>
      <c r="AH33" s="75">
        <v>132.6969</v>
      </c>
      <c r="AI33" s="113">
        <v>147.441</v>
      </c>
      <c r="AJ33" s="75">
        <v>132.6969</v>
      </c>
      <c r="AK33" s="113">
        <v>147.441</v>
      </c>
      <c r="AL33" s="116">
        <v>119.07</v>
      </c>
      <c r="AM33" s="4">
        <v>147</v>
      </c>
      <c r="AN33" s="116">
        <v>119.07</v>
      </c>
      <c r="AO33" s="4">
        <v>147</v>
      </c>
      <c r="AP33" s="116">
        <v>119.07</v>
      </c>
      <c r="AQ33" s="4">
        <v>147</v>
      </c>
      <c r="AR33" s="116">
        <v>119.07</v>
      </c>
      <c r="AS33" s="4"/>
      <c r="AT33" s="4"/>
      <c r="AU33" s="116">
        <v>42.66675</v>
      </c>
      <c r="AV33" s="4">
        <v>64.5</v>
      </c>
      <c r="AW33" s="116">
        <v>42.66675</v>
      </c>
      <c r="AX33" s="4">
        <v>64.5</v>
      </c>
      <c r="AY33" s="116">
        <v>42.66675</v>
      </c>
      <c r="AZ33" s="4">
        <v>64.5</v>
      </c>
      <c r="BA33" s="116">
        <v>42.66675</v>
      </c>
      <c r="BB33" s="112">
        <v>47.41</v>
      </c>
      <c r="BC33" s="4">
        <v>64.5</v>
      </c>
      <c r="BD33" s="112">
        <v>47.41</v>
      </c>
      <c r="BE33" s="112">
        <v>47.41</v>
      </c>
      <c r="BF33" s="112">
        <v>47.41</v>
      </c>
      <c r="BG33" s="112">
        <v>47.41</v>
      </c>
      <c r="BH33" s="112">
        <v>47.41</v>
      </c>
      <c r="BM33" s="142">
        <f>AE33*0.9</f>
        <v>132.696</v>
      </c>
      <c r="BN33" s="143">
        <f>BM33*0.9</f>
        <v>119.4264</v>
      </c>
      <c r="BO33" s="144">
        <f>AG33*0.9</f>
        <v>132.6969</v>
      </c>
      <c r="BP33" s="144">
        <f>BO33*0.9</f>
        <v>119.42721</v>
      </c>
      <c r="BQ33" s="144">
        <f>AI33*0.9</f>
        <v>132.6969</v>
      </c>
      <c r="BR33" s="144">
        <f>BQ33*0.9</f>
        <v>119.42721</v>
      </c>
      <c r="BS33" s="144">
        <f>BT33*0.9</f>
        <v>119.42721</v>
      </c>
      <c r="BT33" s="142">
        <f>AK33*0.9</f>
        <v>132.6969</v>
      </c>
      <c r="BU33" s="8">
        <f>AL33*0.9</f>
        <v>107.163</v>
      </c>
      <c r="BV33" s="8">
        <f>BU33*0.9</f>
        <v>96.4467</v>
      </c>
      <c r="BW33" s="8">
        <f>AN33*0.9</f>
        <v>107.163</v>
      </c>
      <c r="BX33" s="149">
        <f>BW33*0.9</f>
        <v>96.4467</v>
      </c>
      <c r="BY33" s="8">
        <f>AP33*0.9</f>
        <v>107.163</v>
      </c>
      <c r="BZ33" s="8">
        <f>BY33*0.9</f>
        <v>96.4467</v>
      </c>
      <c r="CA33" s="8">
        <f>CB33*0.9</f>
        <v>96.4467</v>
      </c>
      <c r="CB33" s="8">
        <f>AR33*0.9</f>
        <v>107.163</v>
      </c>
      <c r="CC33" s="142">
        <f>AU33*0.9</f>
        <v>38.400075</v>
      </c>
      <c r="CD33" s="151">
        <f>CC33*0.9*0.9</f>
        <v>31.10406075</v>
      </c>
      <c r="CE33" s="151">
        <f>AW33*0.9</f>
        <v>38.400075</v>
      </c>
      <c r="CF33" s="151">
        <f>CE33*0.9*0.9</f>
        <v>31.10406075</v>
      </c>
      <c r="CG33" s="151">
        <f>AY33*0.9</f>
        <v>38.400075</v>
      </c>
      <c r="CH33" s="151">
        <f>CG33*0.9*0.9</f>
        <v>31.10406075</v>
      </c>
      <c r="CI33" s="151">
        <f>CJ33*0.9*0.9</f>
        <v>31.10406075</v>
      </c>
      <c r="CJ33" s="152">
        <f>BA33*0.9</f>
        <v>38.400075</v>
      </c>
      <c r="CK33" s="159">
        <f>CD33-CD33*10/100</f>
        <v>27.993654675</v>
      </c>
      <c r="CL33" s="159">
        <f>CF33-CF33*10/100</f>
        <v>27.993654675</v>
      </c>
      <c r="CM33" s="159">
        <f>CH33-CH33*10/100</f>
        <v>27.993654675</v>
      </c>
      <c r="CN33" s="159">
        <f>CI33-CI33*10/100</f>
        <v>27.993654675</v>
      </c>
      <c r="CO33" s="160">
        <f>BB33*0.9</f>
        <v>42.669</v>
      </c>
      <c r="CP33" s="161">
        <f>CO33*0.9*0.9</f>
        <v>34.56189</v>
      </c>
      <c r="CQ33" s="160">
        <f>BD33*0.9</f>
        <v>42.669</v>
      </c>
      <c r="CR33" s="161">
        <f>CQ33*0.9*0.9</f>
        <v>34.56189</v>
      </c>
      <c r="CS33" s="160">
        <f>BF33*0.9</f>
        <v>42.669</v>
      </c>
      <c r="CT33" s="161">
        <f>CS33*0.9*0.9</f>
        <v>34.56189</v>
      </c>
      <c r="CU33" s="167">
        <f>CV33*0.9*0.9</f>
        <v>34.56189</v>
      </c>
      <c r="CV33" s="168">
        <f>BH33*0.9</f>
        <v>42.669</v>
      </c>
      <c r="CW33" s="152">
        <v>42.669</v>
      </c>
      <c r="CX33" s="151">
        <f>CW33*0.9*0.9</f>
        <v>34.56189</v>
      </c>
      <c r="CY33" s="151">
        <v>42.669</v>
      </c>
      <c r="CZ33" s="138">
        <f>CY33*0.9*0.9</f>
        <v>34.56189</v>
      </c>
      <c r="DA33" s="151">
        <v>42.669</v>
      </c>
      <c r="DB33" s="138">
        <f>DA33*0.9*0.9</f>
        <v>34.56189</v>
      </c>
      <c r="DC33" s="138">
        <f>DD33*0.9*0.9</f>
        <v>34.56189</v>
      </c>
      <c r="DD33" s="152">
        <v>42.669</v>
      </c>
      <c r="DF33" s="159">
        <f>CX33-CX33*10/100</f>
        <v>31.105701</v>
      </c>
      <c r="DG33" s="159">
        <f>DF33*0.9</f>
        <v>27.9951309</v>
      </c>
      <c r="DH33" s="159">
        <f>CZ33-CZ33*10/100</f>
        <v>31.105701</v>
      </c>
      <c r="DI33" s="159">
        <f>DH33*0.9</f>
        <v>27.9951309</v>
      </c>
      <c r="DJ33" s="159">
        <f>DB33-DB33*10/100</f>
        <v>31.105701</v>
      </c>
      <c r="DK33" s="159">
        <f>DJ33*0.9</f>
        <v>27.9951309</v>
      </c>
      <c r="DL33" s="159">
        <f>DM33*0.9</f>
        <v>27.9951309</v>
      </c>
      <c r="DM33" s="159">
        <f>DC33-DC33*10/100</f>
        <v>31.105701</v>
      </c>
      <c r="DP33" s="152"/>
      <c r="DQ33" s="146">
        <f>38.4*0.9</f>
        <v>34.56</v>
      </c>
      <c r="DR33" s="167"/>
      <c r="DS33" s="146">
        <f>38.4*0.9</f>
        <v>34.56</v>
      </c>
      <c r="DT33" s="146">
        <v>38.4</v>
      </c>
      <c r="DU33" s="146">
        <f>38.4*0.9</f>
        <v>34.56</v>
      </c>
      <c r="DV33" s="146">
        <v>38.4</v>
      </c>
      <c r="DW33" s="146">
        <f>38.4*0.9</f>
        <v>34.56</v>
      </c>
      <c r="DX33" s="159">
        <f>DQ33-DQ33*10/100</f>
        <v>31.104</v>
      </c>
      <c r="DY33" s="159">
        <f>DX33*0.9</f>
        <v>27.9936</v>
      </c>
      <c r="DZ33" s="159">
        <f>DS33-DS33*10/100</f>
        <v>31.104</v>
      </c>
      <c r="EA33" s="159">
        <f>DZ33*0.9</f>
        <v>27.9936</v>
      </c>
      <c r="EB33" s="159">
        <f>DU33-DU33*10/100</f>
        <v>31.104</v>
      </c>
      <c r="EC33" s="159">
        <f>EB33*0.9</f>
        <v>27.9936</v>
      </c>
      <c r="ED33" s="159">
        <f>EE33*0.9</f>
        <v>27.9936</v>
      </c>
      <c r="EE33" s="159">
        <f>DW33-DW33*10/100</f>
        <v>31.104</v>
      </c>
      <c r="EF33" s="146"/>
      <c r="EG33" s="202">
        <f>DQ33+EF33</f>
        <v>34.56</v>
      </c>
      <c r="EH33" s="202">
        <f>DS33+EF33</f>
        <v>34.56</v>
      </c>
      <c r="EI33" s="202">
        <f>DU33+EF33</f>
        <v>34.56</v>
      </c>
      <c r="EJ33" s="202">
        <f>DW33+EF33</f>
        <v>34.56</v>
      </c>
      <c r="EK33" s="159">
        <f>EG33-EG33*10/100</f>
        <v>31.104</v>
      </c>
      <c r="EL33" s="159">
        <f>EK33*0.9</f>
        <v>27.9936</v>
      </c>
      <c r="EM33" s="159">
        <f>EH33-EH33*10/100</f>
        <v>31.104</v>
      </c>
      <c r="EN33" s="159">
        <f>EM33*0.9</f>
        <v>27.9936</v>
      </c>
      <c r="EO33" s="159">
        <f>EI33-EI33*10/100</f>
        <v>31.104</v>
      </c>
      <c r="EP33" s="159">
        <f>EO33*0.9</f>
        <v>27.9936</v>
      </c>
      <c r="EQ33" s="159">
        <f>ER33*0.9</f>
        <v>27.9936</v>
      </c>
      <c r="ER33" s="159">
        <f>EJ33-EJ33*10/100</f>
        <v>31.104</v>
      </c>
      <c r="ET33" s="202">
        <v>0</v>
      </c>
      <c r="EU33" s="202">
        <v>0</v>
      </c>
      <c r="EV33" s="202">
        <v>0</v>
      </c>
      <c r="EW33" s="202">
        <v>0</v>
      </c>
      <c r="EX33" s="212">
        <f>ET33+(ET33*5/100)</f>
        <v>0</v>
      </c>
      <c r="EY33" s="212">
        <f>EU33+(EU33*5/100)</f>
        <v>0</v>
      </c>
      <c r="EZ33" s="212">
        <f>EV33+(EV33*5/100)</f>
        <v>0</v>
      </c>
      <c r="FA33" s="212">
        <f>EW33+(EW33*5/100)</f>
        <v>0</v>
      </c>
      <c r="FB33" s="213">
        <f>EX33-(EX33*30/100)</f>
        <v>0</v>
      </c>
      <c r="FC33" s="213">
        <f>EY33-(EY33*30/100)</f>
        <v>0</v>
      </c>
      <c r="FD33" s="213">
        <f>EZ33-(EZ33*30/100)</f>
        <v>0</v>
      </c>
      <c r="FE33" s="213">
        <f>FA33-(FA33*30/100)</f>
        <v>0</v>
      </c>
      <c r="FF33" s="215">
        <v>27.99</v>
      </c>
      <c r="FG33" s="215">
        <f>FF33*0.9</f>
        <v>25.191</v>
      </c>
      <c r="FH33" s="215">
        <v>27.99</v>
      </c>
      <c r="FI33" s="215">
        <f>FH33*0.9</f>
        <v>25.191</v>
      </c>
      <c r="FJ33" s="215">
        <v>27.99</v>
      </c>
      <c r="FK33" s="215">
        <f>FJ33*0.9</f>
        <v>25.191</v>
      </c>
      <c r="FL33" s="215">
        <f>FM33*0.9</f>
        <v>25.191</v>
      </c>
      <c r="FM33" s="221">
        <v>27.99</v>
      </c>
      <c r="FN33" s="225">
        <v>272</v>
      </c>
      <c r="FO33" s="223">
        <f t="shared" si="44"/>
        <v>199.92</v>
      </c>
      <c r="FP33" s="223">
        <v>272</v>
      </c>
      <c r="FQ33" s="223">
        <f t="shared" si="45"/>
        <v>199.92</v>
      </c>
      <c r="FR33" s="223">
        <v>282.88</v>
      </c>
      <c r="FS33" s="223">
        <f t="shared" si="46"/>
        <v>207.9168</v>
      </c>
      <c r="FT33" s="223">
        <v>282.88</v>
      </c>
      <c r="FU33" s="223">
        <f t="shared" si="47"/>
        <v>207.9168</v>
      </c>
      <c r="FV33" s="235">
        <v>0</v>
      </c>
      <c r="FW33" s="236">
        <f>FO33*0.9</f>
        <v>179.928</v>
      </c>
      <c r="FX33" s="236">
        <f>FQ33*0.9</f>
        <v>179.928</v>
      </c>
      <c r="FY33" s="236">
        <v>0</v>
      </c>
      <c r="FZ33" s="236">
        <f t="shared" si="49"/>
        <v>187.12512</v>
      </c>
      <c r="GA33" s="236">
        <v>207.9168</v>
      </c>
      <c r="GB33" s="236">
        <f t="shared" si="50"/>
        <v>187.12512</v>
      </c>
      <c r="GC33" s="239">
        <v>207.9168</v>
      </c>
      <c r="GD33" s="235">
        <v>179.93</v>
      </c>
      <c r="GE33" s="236">
        <f>FW33*0.9</f>
        <v>161.9352</v>
      </c>
      <c r="GF33" s="236">
        <f t="shared" si="52"/>
        <v>161.937</v>
      </c>
      <c r="GG33" s="239">
        <v>179.93</v>
      </c>
      <c r="GH33" s="236">
        <f t="shared" si="124"/>
        <v>168.417</v>
      </c>
      <c r="GI33" s="239">
        <v>187.13</v>
      </c>
      <c r="GJ33" s="236">
        <f>GK33*0.9</f>
        <v>168.417</v>
      </c>
      <c r="GK33" s="239">
        <v>187.13</v>
      </c>
    </row>
    <row r="34" ht="23.25" customHeight="1" spans="1:193">
      <c r="A34" s="37" t="s">
        <v>434</v>
      </c>
      <c r="B34" s="38"/>
      <c r="C34" s="38"/>
      <c r="D34" s="38"/>
      <c r="E34" s="38"/>
      <c r="F34" s="38"/>
      <c r="G34" s="38"/>
      <c r="H34" s="38"/>
      <c r="I34" s="78"/>
      <c r="J34" s="79" t="s">
        <v>354</v>
      </c>
      <c r="K34" s="79" t="s">
        <v>355</v>
      </c>
      <c r="L34" s="79" t="s">
        <v>356</v>
      </c>
      <c r="M34" s="79" t="s">
        <v>357</v>
      </c>
      <c r="N34" s="80" t="s">
        <v>335</v>
      </c>
      <c r="O34" s="81" t="s">
        <v>335</v>
      </c>
      <c r="P34" s="81" t="s">
        <v>336</v>
      </c>
      <c r="Q34" s="81" t="s">
        <v>336</v>
      </c>
      <c r="R34" s="81" t="s">
        <v>337</v>
      </c>
      <c r="S34" s="81" t="s">
        <v>337</v>
      </c>
      <c r="T34" s="102" t="s">
        <v>338</v>
      </c>
      <c r="U34" s="103" t="s">
        <v>338</v>
      </c>
      <c r="V34" s="81" t="s">
        <v>335</v>
      </c>
      <c r="W34" s="81" t="s">
        <v>335</v>
      </c>
      <c r="X34" s="81" t="s">
        <v>336</v>
      </c>
      <c r="Y34" s="81" t="s">
        <v>336</v>
      </c>
      <c r="Z34" s="81" t="s">
        <v>337</v>
      </c>
      <c r="AA34" s="81" t="s">
        <v>337</v>
      </c>
      <c r="AB34" s="114" t="s">
        <v>338</v>
      </c>
      <c r="AC34" s="114" t="s">
        <v>338</v>
      </c>
      <c r="AD34" s="115" t="s">
        <v>335</v>
      </c>
      <c r="AE34" s="115" t="s">
        <v>335</v>
      </c>
      <c r="AF34" s="115" t="s">
        <v>336</v>
      </c>
      <c r="AG34" s="115" t="s">
        <v>336</v>
      </c>
      <c r="AH34" s="115" t="s">
        <v>337</v>
      </c>
      <c r="AI34" s="115" t="s">
        <v>337</v>
      </c>
      <c r="AJ34" s="119" t="s">
        <v>338</v>
      </c>
      <c r="AK34" s="119" t="s">
        <v>338</v>
      </c>
      <c r="AL34" s="115" t="s">
        <v>335</v>
      </c>
      <c r="AM34" s="115" t="s">
        <v>335</v>
      </c>
      <c r="AN34" s="115" t="s">
        <v>336</v>
      </c>
      <c r="AO34" s="115" t="s">
        <v>336</v>
      </c>
      <c r="AP34" s="115" t="s">
        <v>337</v>
      </c>
      <c r="AQ34" s="115" t="s">
        <v>337</v>
      </c>
      <c r="AR34" s="119" t="s">
        <v>338</v>
      </c>
      <c r="AS34" s="119"/>
      <c r="AT34" s="128"/>
      <c r="AU34" s="115" t="s">
        <v>335</v>
      </c>
      <c r="AV34" s="128" t="s">
        <v>336</v>
      </c>
      <c r="AW34" s="115" t="s">
        <v>336</v>
      </c>
      <c r="AX34" s="128" t="s">
        <v>337</v>
      </c>
      <c r="AY34" s="115" t="s">
        <v>337</v>
      </c>
      <c r="AZ34" s="130" t="s">
        <v>338</v>
      </c>
      <c r="BA34" s="119" t="s">
        <v>338</v>
      </c>
      <c r="BB34" s="115" t="s">
        <v>335</v>
      </c>
      <c r="BC34" s="128" t="s">
        <v>336</v>
      </c>
      <c r="BD34" s="119" t="s">
        <v>336</v>
      </c>
      <c r="BE34" s="128" t="s">
        <v>337</v>
      </c>
      <c r="BF34" s="115" t="s">
        <v>337</v>
      </c>
      <c r="BG34" s="130" t="s">
        <v>338</v>
      </c>
      <c r="BH34" s="119" t="s">
        <v>338</v>
      </c>
      <c r="BM34" s="140"/>
      <c r="BN34" s="141"/>
      <c r="BO34" s="140"/>
      <c r="BP34" s="140"/>
      <c r="BQ34" s="140"/>
      <c r="BR34" s="140"/>
      <c r="BS34" s="140"/>
      <c r="BT34" s="140"/>
      <c r="BU34" s="147"/>
      <c r="BV34" s="147"/>
      <c r="BW34" s="147"/>
      <c r="BX34" s="148"/>
      <c r="BY34" s="147"/>
      <c r="BZ34" s="147"/>
      <c r="CA34" s="147"/>
      <c r="CB34" s="147"/>
      <c r="CC34" s="140"/>
      <c r="CD34" s="114"/>
      <c r="CE34" s="114"/>
      <c r="CF34" s="114"/>
      <c r="CG34" s="114"/>
      <c r="CH34" s="114"/>
      <c r="CI34" s="114"/>
      <c r="CJ34" s="114"/>
      <c r="CK34" s="115"/>
      <c r="CL34" s="115"/>
      <c r="CM34" s="115"/>
      <c r="CN34" s="115"/>
      <c r="CO34" s="162"/>
      <c r="CP34" s="158"/>
      <c r="CQ34" s="162"/>
      <c r="CR34" s="158"/>
      <c r="CS34" s="162"/>
      <c r="CT34" s="158"/>
      <c r="CU34" s="114"/>
      <c r="CV34" s="170"/>
      <c r="CW34" s="166"/>
      <c r="CX34" s="114"/>
      <c r="CY34" s="166"/>
      <c r="CZ34" s="81"/>
      <c r="DA34" s="166"/>
      <c r="DB34" s="81"/>
      <c r="DC34" s="81"/>
      <c r="DD34" s="166"/>
      <c r="DE34" s="177"/>
      <c r="DF34" s="115"/>
      <c r="DG34" s="115"/>
      <c r="DH34" s="115"/>
      <c r="DI34" s="115"/>
      <c r="DJ34" s="115"/>
      <c r="DK34" s="115"/>
      <c r="DL34" s="115"/>
      <c r="DM34" s="115"/>
      <c r="DN34" s="177"/>
      <c r="DO34" s="177"/>
      <c r="DP34" s="166"/>
      <c r="DQ34" s="81"/>
      <c r="DR34" s="166"/>
      <c r="DS34" s="81"/>
      <c r="DT34" s="166"/>
      <c r="DU34" s="81"/>
      <c r="DV34" s="166"/>
      <c r="DW34" s="81"/>
      <c r="DX34" s="115"/>
      <c r="DY34" s="115"/>
      <c r="DZ34" s="115"/>
      <c r="EA34" s="115"/>
      <c r="EB34" s="115"/>
      <c r="EC34" s="115"/>
      <c r="ED34" s="115"/>
      <c r="EE34" s="115"/>
      <c r="EF34" s="81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224"/>
      <c r="FN34" s="114"/>
      <c r="FO34" s="114"/>
      <c r="FP34" s="114"/>
      <c r="FQ34" s="114"/>
      <c r="FR34" s="114"/>
      <c r="FS34" s="114"/>
      <c r="FT34" s="114"/>
      <c r="FU34" s="114"/>
      <c r="FV34" s="235"/>
      <c r="FW34" s="114"/>
      <c r="FX34" s="114"/>
      <c r="FY34" s="114"/>
      <c r="FZ34" s="114"/>
      <c r="GA34" s="114"/>
      <c r="GB34" s="114"/>
      <c r="GC34" s="140"/>
      <c r="GD34" s="237"/>
      <c r="GE34" s="114"/>
      <c r="GF34" s="114"/>
      <c r="GG34" s="114"/>
      <c r="GH34" s="114"/>
      <c r="GI34" s="114"/>
      <c r="GJ34" s="114"/>
      <c r="GK34" s="140"/>
    </row>
    <row r="35" customHeight="1" spans="1:193">
      <c r="A35" s="42" t="s">
        <v>435</v>
      </c>
      <c r="B35" s="54" t="s">
        <v>436</v>
      </c>
      <c r="C35" s="47" t="s">
        <v>375</v>
      </c>
      <c r="D35" s="42" t="s">
        <v>376</v>
      </c>
      <c r="E35" s="42" t="s">
        <v>360</v>
      </c>
      <c r="F35" s="42" t="s">
        <v>375</v>
      </c>
      <c r="G35" s="42" t="s">
        <v>377</v>
      </c>
      <c r="H35" s="42" t="s">
        <v>437</v>
      </c>
      <c r="I35" s="89"/>
      <c r="J35" s="83">
        <v>111.93</v>
      </c>
      <c r="K35" s="74"/>
      <c r="L35" s="74"/>
      <c r="M35" s="74"/>
      <c r="N35" s="75">
        <f>O35*0.9</f>
        <v>70.5159</v>
      </c>
      <c r="O35" s="84">
        <f>J35*1.7-J35</f>
        <v>78.351</v>
      </c>
      <c r="P35" s="75">
        <f>Q35*0.9</f>
        <v>0</v>
      </c>
      <c r="Q35" s="84"/>
      <c r="R35" s="75">
        <f>S35*0.9</f>
        <v>0</v>
      </c>
      <c r="S35" s="84"/>
      <c r="T35" s="75">
        <f>U35*0.9</f>
        <v>0</v>
      </c>
      <c r="U35" s="76"/>
      <c r="V35" s="75">
        <f>W35*0.9</f>
        <v>187.4691</v>
      </c>
      <c r="W35" s="104">
        <v>208.299</v>
      </c>
      <c r="X35" s="75">
        <f>Y35*0.9</f>
        <v>0</v>
      </c>
      <c r="Y35" s="104"/>
      <c r="Z35" s="75">
        <f>AA35*0.9</f>
        <v>0</v>
      </c>
      <c r="AA35" s="104"/>
      <c r="AB35" s="75">
        <f>AC35*0.9</f>
        <v>0</v>
      </c>
      <c r="AC35" s="104"/>
      <c r="AD35" s="75">
        <f>AE35*0.9</f>
        <v>253.68525</v>
      </c>
      <c r="AE35" s="116">
        <v>281.8725</v>
      </c>
      <c r="AF35" s="75">
        <v>0</v>
      </c>
      <c r="AG35" s="116"/>
      <c r="AH35" s="75">
        <v>0</v>
      </c>
      <c r="AI35" s="116"/>
      <c r="AJ35" s="75">
        <v>0</v>
      </c>
      <c r="AK35" s="116"/>
      <c r="AL35" s="116">
        <v>228.42</v>
      </c>
      <c r="AM35" s="120">
        <v>282</v>
      </c>
      <c r="AN35" s="116"/>
      <c r="AO35" s="120">
        <v>0</v>
      </c>
      <c r="AP35" s="116"/>
      <c r="AQ35" s="120">
        <v>0</v>
      </c>
      <c r="AR35" s="129"/>
      <c r="AS35" s="120"/>
      <c r="AT35" s="120"/>
      <c r="AU35" s="116">
        <v>81.57618</v>
      </c>
      <c r="AV35" s="120"/>
      <c r="AW35" s="112"/>
      <c r="AX35" s="120"/>
      <c r="AY35" s="112"/>
      <c r="AZ35" s="120"/>
      <c r="BA35" s="112"/>
      <c r="BB35" s="112">
        <v>90.64</v>
      </c>
      <c r="BC35" s="120"/>
      <c r="BD35" s="112"/>
      <c r="BE35" s="120"/>
      <c r="BF35" s="112"/>
      <c r="BG35" s="120"/>
      <c r="BH35" s="112"/>
      <c r="BM35" s="142">
        <f>AE35*0.9</f>
        <v>253.68525</v>
      </c>
      <c r="BN35" s="143">
        <f>BM35*0.9</f>
        <v>228.316725</v>
      </c>
      <c r="BO35" s="144">
        <f>AG35*0.9</f>
        <v>0</v>
      </c>
      <c r="BP35" s="144">
        <f>BO35*0.9</f>
        <v>0</v>
      </c>
      <c r="BQ35" s="144">
        <f>AI35*0.9</f>
        <v>0</v>
      </c>
      <c r="BR35" s="144">
        <f>BQ35*0.9</f>
        <v>0</v>
      </c>
      <c r="BS35" s="144">
        <f>BT35*0.9</f>
        <v>0</v>
      </c>
      <c r="BT35" s="142">
        <f t="shared" ref="BT35:BU39" si="125">AK35*0.9</f>
        <v>0</v>
      </c>
      <c r="BU35" s="8">
        <f t="shared" si="125"/>
        <v>205.578</v>
      </c>
      <c r="BV35" s="8">
        <f>BU35*0.9</f>
        <v>185.0202</v>
      </c>
      <c r="BW35" s="8">
        <f>AN35*0.9</f>
        <v>0</v>
      </c>
      <c r="BX35" s="149">
        <f>BW35*0.9</f>
        <v>0</v>
      </c>
      <c r="BY35" s="8">
        <f>AP35*0.9</f>
        <v>0</v>
      </c>
      <c r="BZ35" s="8">
        <f>BY35*0.9</f>
        <v>0</v>
      </c>
      <c r="CA35" s="8">
        <f>CB35*0.9</f>
        <v>0</v>
      </c>
      <c r="CB35" s="8">
        <f>AR35*0.9</f>
        <v>0</v>
      </c>
      <c r="CC35" s="142">
        <f>AU35*0.9</f>
        <v>73.418562</v>
      </c>
      <c r="CD35" s="151">
        <f>CC35*0.9*0.9</f>
        <v>59.46903522</v>
      </c>
      <c r="CE35" s="151">
        <f>AW35*0.9</f>
        <v>0</v>
      </c>
      <c r="CF35" s="151">
        <f>CE35*0.9*0.9</f>
        <v>0</v>
      </c>
      <c r="CG35" s="151">
        <f>AY35*0.9</f>
        <v>0</v>
      </c>
      <c r="CH35" s="151">
        <f>CG35*0.9*0.9</f>
        <v>0</v>
      </c>
      <c r="CI35" s="151">
        <f>CJ35*0.9*0.9</f>
        <v>0</v>
      </c>
      <c r="CJ35" s="152">
        <f>BA35*0.9</f>
        <v>0</v>
      </c>
      <c r="CK35" s="159">
        <f>CD35-CD35*10/100</f>
        <v>53.522131698</v>
      </c>
      <c r="CL35" s="159">
        <f>CF35-CF35*10/100</f>
        <v>0</v>
      </c>
      <c r="CM35" s="159">
        <f t="shared" ref="CM35:CN39" si="126">CH35-CH35*10/100</f>
        <v>0</v>
      </c>
      <c r="CN35" s="159">
        <f t="shared" si="126"/>
        <v>0</v>
      </c>
      <c r="CO35" s="160">
        <f>BB35*0.9</f>
        <v>81.576</v>
      </c>
      <c r="CP35" s="161">
        <f>CO35*0.9*0.9</f>
        <v>66.07656</v>
      </c>
      <c r="CQ35" s="160">
        <f>BD35*0.9</f>
        <v>0</v>
      </c>
      <c r="CR35" s="161">
        <f>CQ35*0.9*0.9</f>
        <v>0</v>
      </c>
      <c r="CS35" s="160">
        <f>BF35*0.9</f>
        <v>0</v>
      </c>
      <c r="CT35" s="161">
        <f>CS35*0.9*0.9</f>
        <v>0</v>
      </c>
      <c r="CU35" s="167">
        <f>CV35*0.9*0.9</f>
        <v>0</v>
      </c>
      <c r="CV35" s="168">
        <f>BH35*0.9</f>
        <v>0</v>
      </c>
      <c r="CW35" s="169">
        <v>81.576</v>
      </c>
      <c r="CX35" s="151">
        <f>CW35*0.9*0.9</f>
        <v>66.07656</v>
      </c>
      <c r="CY35" s="138">
        <v>0</v>
      </c>
      <c r="CZ35" s="138">
        <f>CY35*0.9*0.9</f>
        <v>0</v>
      </c>
      <c r="DA35" s="138">
        <v>0</v>
      </c>
      <c r="DB35" s="138">
        <f>DA35*0.9*0.9</f>
        <v>0</v>
      </c>
      <c r="DC35" s="138">
        <f>DD35*0.9*0.9</f>
        <v>0</v>
      </c>
      <c r="DD35" s="169">
        <v>0</v>
      </c>
      <c r="DF35" s="159">
        <f>CX35-CX35*10/100</f>
        <v>59.468904</v>
      </c>
      <c r="DG35" s="159">
        <f>DF35*0.9</f>
        <v>53.5220136</v>
      </c>
      <c r="DH35" s="159">
        <f>CZ35-CZ35*10/100</f>
        <v>0</v>
      </c>
      <c r="DI35" s="159">
        <f>DH35*0.9</f>
        <v>0</v>
      </c>
      <c r="DJ35" s="159">
        <f>DB35-DB35*10/100</f>
        <v>0</v>
      </c>
      <c r="DK35" s="159">
        <f>DJ35*0.9</f>
        <v>0</v>
      </c>
      <c r="DL35" s="159">
        <f>DM35*0.9</f>
        <v>0</v>
      </c>
      <c r="DM35" s="159">
        <f>DC35-DC35*10/100</f>
        <v>0</v>
      </c>
      <c r="DP35" s="169"/>
      <c r="DQ35" s="146">
        <f>73.42*0.9</f>
        <v>66.078</v>
      </c>
      <c r="DR35" s="146"/>
      <c r="DS35" s="146">
        <f>DR35*0.7*1.05</f>
        <v>0</v>
      </c>
      <c r="DT35" s="146"/>
      <c r="DU35" s="146">
        <f>DT35*0.7*1.05</f>
        <v>0</v>
      </c>
      <c r="DV35" s="192"/>
      <c r="DW35" s="146">
        <f>DV35*0.7*1.05</f>
        <v>0</v>
      </c>
      <c r="DX35" s="159">
        <f>DQ35-DQ35*10/100</f>
        <v>59.4702</v>
      </c>
      <c r="DY35" s="159">
        <f>DX35*0.9</f>
        <v>53.52318</v>
      </c>
      <c r="DZ35" s="159">
        <f>DS35-DS35*10/100</f>
        <v>0</v>
      </c>
      <c r="EA35" s="159">
        <f>DZ35*0.9</f>
        <v>0</v>
      </c>
      <c r="EB35" s="159">
        <f>DU35-DU35*10/100</f>
        <v>0</v>
      </c>
      <c r="EC35" s="159">
        <f>EB35*0.9</f>
        <v>0</v>
      </c>
      <c r="ED35" s="159">
        <f>EE35*0.9</f>
        <v>0</v>
      </c>
      <c r="EE35" s="159">
        <f>DW35-DW35*10/100</f>
        <v>0</v>
      </c>
      <c r="EF35" s="146"/>
      <c r="EG35" s="202">
        <f>DQ35+EF35</f>
        <v>66.078</v>
      </c>
      <c r="EH35" s="202">
        <f>DS35+EF35</f>
        <v>0</v>
      </c>
      <c r="EI35" s="202">
        <f>DU35+EF35</f>
        <v>0</v>
      </c>
      <c r="EJ35" s="202">
        <f>DW35+EF35</f>
        <v>0</v>
      </c>
      <c r="EK35" s="159">
        <f>EG35-EG35*10/100</f>
        <v>59.4702</v>
      </c>
      <c r="EL35" s="159">
        <f>EK35*0.9</f>
        <v>53.52318</v>
      </c>
      <c r="EM35" s="159">
        <f>EH35-EH35*10/100</f>
        <v>0</v>
      </c>
      <c r="EN35" s="159">
        <f>EM35*0.9</f>
        <v>0</v>
      </c>
      <c r="EO35" s="159">
        <f>EI35-EI35*10/100</f>
        <v>0</v>
      </c>
      <c r="EP35" s="159">
        <f>EO35*0.9</f>
        <v>0</v>
      </c>
      <c r="EQ35" s="159">
        <f>ER35*0.9</f>
        <v>0</v>
      </c>
      <c r="ER35" s="159">
        <f>EJ35-EJ35*10/100</f>
        <v>0</v>
      </c>
      <c r="ET35" s="202">
        <v>0</v>
      </c>
      <c r="EU35" s="202">
        <v>0</v>
      </c>
      <c r="EV35" s="202">
        <v>0</v>
      </c>
      <c r="EW35" s="202">
        <v>0</v>
      </c>
      <c r="EX35" s="212">
        <f t="shared" ref="EX35:FA39" si="127">ET35+(ET35*5/100)</f>
        <v>0</v>
      </c>
      <c r="EY35" s="212">
        <f t="shared" si="127"/>
        <v>0</v>
      </c>
      <c r="EZ35" s="212">
        <f t="shared" si="127"/>
        <v>0</v>
      </c>
      <c r="FA35" s="212">
        <f t="shared" si="127"/>
        <v>0</v>
      </c>
      <c r="FB35" s="213">
        <f t="shared" ref="FB35:FE39" si="128">EX35-(EX35*30/100)</f>
        <v>0</v>
      </c>
      <c r="FC35" s="213">
        <f t="shared" si="128"/>
        <v>0</v>
      </c>
      <c r="FD35" s="213">
        <f t="shared" si="128"/>
        <v>0</v>
      </c>
      <c r="FE35" s="213">
        <f t="shared" si="128"/>
        <v>0</v>
      </c>
      <c r="FF35" s="215">
        <v>53.525</v>
      </c>
      <c r="FG35" s="215">
        <f>FF35*0.9</f>
        <v>48.1725</v>
      </c>
      <c r="FH35" s="215">
        <v>0</v>
      </c>
      <c r="FI35" s="215">
        <f>FH35*0.9</f>
        <v>0</v>
      </c>
      <c r="FJ35" s="215">
        <v>0</v>
      </c>
      <c r="FK35" s="215">
        <f>FJ35*0.9</f>
        <v>0</v>
      </c>
      <c r="FL35" s="215">
        <f>FM35*0.9</f>
        <v>0</v>
      </c>
      <c r="FM35" s="221">
        <v>0</v>
      </c>
      <c r="FN35" s="222">
        <v>528</v>
      </c>
      <c r="FO35" s="223">
        <f>FN35*0.7*1.05</f>
        <v>388.08</v>
      </c>
      <c r="FP35" s="223"/>
      <c r="FQ35" s="223">
        <f t="shared" ref="FQ35:FQ54" si="129">FP35*0.7*1.05</f>
        <v>0</v>
      </c>
      <c r="FR35" s="223"/>
      <c r="FS35" s="223">
        <f t="shared" ref="FS35:FS54" si="130">FR35*0.7*1.05</f>
        <v>0</v>
      </c>
      <c r="FT35" s="223"/>
      <c r="FU35" s="223">
        <f t="shared" ref="FU35:FU54" si="131">FT35*0.7*1.05</f>
        <v>0</v>
      </c>
      <c r="FV35" s="235">
        <v>546</v>
      </c>
      <c r="FW35" s="236">
        <f>FO35*0.9</f>
        <v>349.272</v>
      </c>
      <c r="FX35" s="236">
        <f t="shared" ref="FX35:FX67" si="132">FY35*0.9</f>
        <v>0</v>
      </c>
      <c r="FY35" s="236">
        <v>0</v>
      </c>
      <c r="FZ35" s="236">
        <f t="shared" ref="FZ35:FZ66" si="133">GA35*0.9</f>
        <v>0</v>
      </c>
      <c r="GA35" s="236">
        <v>0</v>
      </c>
      <c r="GB35" s="236">
        <f t="shared" ref="GB35:GB67" si="134">GC35*0.9</f>
        <v>0</v>
      </c>
      <c r="GC35" s="239">
        <v>0</v>
      </c>
      <c r="GD35" s="235">
        <v>314.34</v>
      </c>
      <c r="GE35" s="236">
        <f>FW35*0.9</f>
        <v>314.3448</v>
      </c>
      <c r="GF35" s="236">
        <f t="shared" ref="GF35:GF39" si="135">GG35*0.9</f>
        <v>0</v>
      </c>
      <c r="GG35" s="239">
        <v>0</v>
      </c>
      <c r="GH35" s="236">
        <f t="shared" si="124"/>
        <v>0</v>
      </c>
      <c r="GI35" s="239">
        <v>0</v>
      </c>
      <c r="GJ35" s="236">
        <f t="shared" ref="GJ35:GJ39" si="136">GK35*0.9</f>
        <v>0</v>
      </c>
      <c r="GK35" s="239">
        <v>0</v>
      </c>
    </row>
    <row r="36" customHeight="1" spans="1:193">
      <c r="A36" s="42" t="s">
        <v>438</v>
      </c>
      <c r="B36" s="54" t="s">
        <v>436</v>
      </c>
      <c r="C36" s="42" t="s">
        <v>375</v>
      </c>
      <c r="D36" s="42" t="s">
        <v>376</v>
      </c>
      <c r="E36" s="42" t="s">
        <v>360</v>
      </c>
      <c r="F36" s="42" t="s">
        <v>375</v>
      </c>
      <c r="G36" s="42" t="s">
        <v>439</v>
      </c>
      <c r="H36" s="42" t="s">
        <v>440</v>
      </c>
      <c r="I36" s="89"/>
      <c r="J36" s="83">
        <v>165.31</v>
      </c>
      <c r="K36" s="74"/>
      <c r="L36" s="74"/>
      <c r="M36" s="74"/>
      <c r="N36" s="75">
        <f>O36*0.9</f>
        <v>158.508</v>
      </c>
      <c r="O36" s="91">
        <v>176.12</v>
      </c>
      <c r="P36" s="75">
        <f>Q36*0.9</f>
        <v>0</v>
      </c>
      <c r="Q36" s="76"/>
      <c r="R36" s="75">
        <f>S36*0.9</f>
        <v>0</v>
      </c>
      <c r="S36" s="84"/>
      <c r="T36" s="75">
        <f>U36*0.9</f>
        <v>0</v>
      </c>
      <c r="U36" s="76"/>
      <c r="V36" s="75">
        <f>W36*0.9</f>
        <v>0</v>
      </c>
      <c r="W36" s="76"/>
      <c r="X36" s="75">
        <f>Y36*0.9</f>
        <v>0</v>
      </c>
      <c r="Y36" s="76"/>
      <c r="Z36" s="75">
        <f>AA36*0.9</f>
        <v>0</v>
      </c>
      <c r="AA36" s="76"/>
      <c r="AB36" s="75">
        <f>AC36*0.9</f>
        <v>0</v>
      </c>
      <c r="AC36" s="76"/>
      <c r="AD36" s="75">
        <f>AE36*0.9</f>
        <v>0</v>
      </c>
      <c r="AE36" s="112"/>
      <c r="AF36" s="75">
        <v>0</v>
      </c>
      <c r="AG36" s="112"/>
      <c r="AH36" s="75">
        <v>0</v>
      </c>
      <c r="AI36" s="112"/>
      <c r="AJ36" s="75">
        <v>0</v>
      </c>
      <c r="AK36" s="112"/>
      <c r="AL36" s="116"/>
      <c r="AM36" s="120">
        <v>0</v>
      </c>
      <c r="AN36" s="116"/>
      <c r="AO36" s="120">
        <v>0</v>
      </c>
      <c r="AP36" s="116"/>
      <c r="AQ36" s="120">
        <v>0</v>
      </c>
      <c r="AR36" s="129"/>
      <c r="AS36" s="120"/>
      <c r="AT36" s="120"/>
      <c r="AU36" s="112"/>
      <c r="AV36" s="120"/>
      <c r="AW36" s="112"/>
      <c r="AX36" s="120"/>
      <c r="AY36" s="112"/>
      <c r="AZ36" s="120"/>
      <c r="BA36" s="112"/>
      <c r="BB36" s="112"/>
      <c r="BC36" s="120"/>
      <c r="BD36" s="112"/>
      <c r="BE36" s="120"/>
      <c r="BF36" s="112"/>
      <c r="BG36" s="120"/>
      <c r="BH36" s="112"/>
      <c r="BM36" s="142">
        <f>AE36*0.9</f>
        <v>0</v>
      </c>
      <c r="BN36" s="143">
        <f>BM36*0.9</f>
        <v>0</v>
      </c>
      <c r="BO36" s="144">
        <f>AG36*0.9</f>
        <v>0</v>
      </c>
      <c r="BP36" s="144">
        <f>BO36*0.9</f>
        <v>0</v>
      </c>
      <c r="BQ36" s="144">
        <f>AI36*0.9</f>
        <v>0</v>
      </c>
      <c r="BR36" s="144">
        <f>BQ36*0.9</f>
        <v>0</v>
      </c>
      <c r="BS36" s="144">
        <f>BT36*0.9</f>
        <v>0</v>
      </c>
      <c r="BT36" s="142">
        <f t="shared" si="125"/>
        <v>0</v>
      </c>
      <c r="BU36" s="8">
        <f t="shared" si="125"/>
        <v>0</v>
      </c>
      <c r="BV36" s="8">
        <f>BU36*0.9</f>
        <v>0</v>
      </c>
      <c r="BW36" s="8">
        <f>AN36*0.9</f>
        <v>0</v>
      </c>
      <c r="BX36" s="149">
        <f>BW36*0.9</f>
        <v>0</v>
      </c>
      <c r="BY36" s="8">
        <f>AP36*0.9</f>
        <v>0</v>
      </c>
      <c r="BZ36" s="8">
        <f>BY36*0.9</f>
        <v>0</v>
      </c>
      <c r="CA36" s="8">
        <f>CB36*0.9</f>
        <v>0</v>
      </c>
      <c r="CB36" s="8">
        <f>AR36*0.9</f>
        <v>0</v>
      </c>
      <c r="CC36" s="142">
        <f>AU36*0.9</f>
        <v>0</v>
      </c>
      <c r="CD36" s="151">
        <f>CC36*0.9*0.9</f>
        <v>0</v>
      </c>
      <c r="CE36" s="151">
        <f>AW36*0.9</f>
        <v>0</v>
      </c>
      <c r="CF36" s="151">
        <f>CE36*0.9*0.9</f>
        <v>0</v>
      </c>
      <c r="CG36" s="151">
        <f>AY36*0.9</f>
        <v>0</v>
      </c>
      <c r="CH36" s="151">
        <f>CG36*0.9*0.9</f>
        <v>0</v>
      </c>
      <c r="CI36" s="151">
        <f>CJ36*0.9*0.9</f>
        <v>0</v>
      </c>
      <c r="CJ36" s="152">
        <f>BA36*0.9</f>
        <v>0</v>
      </c>
      <c r="CK36" s="159">
        <f>CD36-CD36*10/100</f>
        <v>0</v>
      </c>
      <c r="CL36" s="159">
        <f>CF36-CF36*10/100</f>
        <v>0</v>
      </c>
      <c r="CM36" s="159">
        <f t="shared" si="126"/>
        <v>0</v>
      </c>
      <c r="CN36" s="159">
        <f t="shared" si="126"/>
        <v>0</v>
      </c>
      <c r="CO36" s="160">
        <f>BB36*0.9</f>
        <v>0</v>
      </c>
      <c r="CP36" s="161">
        <f>CO36*0.9*0.9</f>
        <v>0</v>
      </c>
      <c r="CQ36" s="160">
        <f>BD36*0.9</f>
        <v>0</v>
      </c>
      <c r="CR36" s="161">
        <f>CQ36*0.9*0.9</f>
        <v>0</v>
      </c>
      <c r="CS36" s="160">
        <f>BF36*0.9</f>
        <v>0</v>
      </c>
      <c r="CT36" s="161">
        <f>CS36*0.9*0.9</f>
        <v>0</v>
      </c>
      <c r="CU36" s="167">
        <f>CV36*0.9*0.9</f>
        <v>0</v>
      </c>
      <c r="CV36" s="168">
        <f>BH36*0.9</f>
        <v>0</v>
      </c>
      <c r="CW36" s="169">
        <v>0</v>
      </c>
      <c r="CX36" s="151">
        <f>CW36*0.9*0.9</f>
        <v>0</v>
      </c>
      <c r="CY36" s="138"/>
      <c r="CZ36" s="138">
        <f>CY36*0.9*0.9</f>
        <v>0</v>
      </c>
      <c r="DA36" s="138"/>
      <c r="DB36" s="138">
        <f>DA36*0.9*0.9</f>
        <v>0</v>
      </c>
      <c r="DC36" s="138">
        <f>DD36*0.9*0.9</f>
        <v>0</v>
      </c>
      <c r="DD36" s="169"/>
      <c r="DF36" s="159">
        <f>CX36-CX36*10/100</f>
        <v>0</v>
      </c>
      <c r="DG36" s="159">
        <f>DF36*0.9</f>
        <v>0</v>
      </c>
      <c r="DH36" s="159">
        <f>CZ36-CZ36*10/100</f>
        <v>0</v>
      </c>
      <c r="DI36" s="159">
        <f>DH36*0.9</f>
        <v>0</v>
      </c>
      <c r="DJ36" s="159">
        <f>DB36-DB36*10/100</f>
        <v>0</v>
      </c>
      <c r="DK36" s="159">
        <f>DJ36*0.9</f>
        <v>0</v>
      </c>
      <c r="DL36" s="159">
        <f>DM36*0.9</f>
        <v>0</v>
      </c>
      <c r="DM36" s="159">
        <f>DC36-DC36*10/100</f>
        <v>0</v>
      </c>
      <c r="DP36" s="169"/>
      <c r="DQ36" s="146">
        <f>DP36*0.7*1.05</f>
        <v>0</v>
      </c>
      <c r="DR36" s="146"/>
      <c r="DS36" s="146">
        <f>DR36*0.7*1.05</f>
        <v>0</v>
      </c>
      <c r="DT36" s="146"/>
      <c r="DU36" s="146">
        <f>DT36*0.7*1.05</f>
        <v>0</v>
      </c>
      <c r="DV36" s="192"/>
      <c r="DW36" s="146">
        <f>DV36*0.7*1.05</f>
        <v>0</v>
      </c>
      <c r="DX36" s="159">
        <f>DQ36-DQ36*10/100</f>
        <v>0</v>
      </c>
      <c r="DY36" s="159">
        <f>DX36*0.9</f>
        <v>0</v>
      </c>
      <c r="DZ36" s="159">
        <f>DS36-DS36*10/100</f>
        <v>0</v>
      </c>
      <c r="EA36" s="159">
        <f>DZ36*0.9</f>
        <v>0</v>
      </c>
      <c r="EB36" s="159">
        <f>DU36-DU36*10/100</f>
        <v>0</v>
      </c>
      <c r="EC36" s="159">
        <f>EB36*0.9</f>
        <v>0</v>
      </c>
      <c r="ED36" s="159">
        <f>EE36*0.9</f>
        <v>0</v>
      </c>
      <c r="EE36" s="159">
        <f>DW36-DW36*10/100</f>
        <v>0</v>
      </c>
      <c r="EF36" s="146"/>
      <c r="EG36" s="202">
        <f>DQ36+EF36</f>
        <v>0</v>
      </c>
      <c r="EH36" s="202">
        <f>DS36+EF36</f>
        <v>0</v>
      </c>
      <c r="EI36" s="202">
        <f>DU36+EF36</f>
        <v>0</v>
      </c>
      <c r="EJ36" s="202">
        <f>DW36+EF36</f>
        <v>0</v>
      </c>
      <c r="EK36" s="159">
        <f>EG36-EG36*10/100</f>
        <v>0</v>
      </c>
      <c r="EL36" s="159">
        <f>EK36*0.9</f>
        <v>0</v>
      </c>
      <c r="EM36" s="159">
        <f>EH36-EH36*10/100</f>
        <v>0</v>
      </c>
      <c r="EN36" s="159">
        <f>EM36*0.9</f>
        <v>0</v>
      </c>
      <c r="EO36" s="159">
        <f>EI36-EI36*10/100</f>
        <v>0</v>
      </c>
      <c r="EP36" s="159">
        <f>EO36*0.9</f>
        <v>0</v>
      </c>
      <c r="EQ36" s="159">
        <f>ER36*0.9</f>
        <v>0</v>
      </c>
      <c r="ER36" s="159">
        <f>EJ36-EJ36*10/100</f>
        <v>0</v>
      </c>
      <c r="ET36" s="202">
        <v>0</v>
      </c>
      <c r="EU36" s="202">
        <v>0</v>
      </c>
      <c r="EV36" s="202">
        <v>0</v>
      </c>
      <c r="EW36" s="202">
        <v>0</v>
      </c>
      <c r="EX36" s="212">
        <f t="shared" si="127"/>
        <v>0</v>
      </c>
      <c r="EY36" s="212">
        <f t="shared" si="127"/>
        <v>0</v>
      </c>
      <c r="EZ36" s="212">
        <f t="shared" si="127"/>
        <v>0</v>
      </c>
      <c r="FA36" s="212">
        <f t="shared" si="127"/>
        <v>0</v>
      </c>
      <c r="FB36" s="213">
        <f t="shared" si="128"/>
        <v>0</v>
      </c>
      <c r="FC36" s="213">
        <f t="shared" si="128"/>
        <v>0</v>
      </c>
      <c r="FD36" s="213">
        <f t="shared" si="128"/>
        <v>0</v>
      </c>
      <c r="FE36" s="213">
        <f t="shared" si="128"/>
        <v>0</v>
      </c>
      <c r="FF36" s="215">
        <v>0</v>
      </c>
      <c r="FG36" s="215">
        <f>FF36*0.9</f>
        <v>0</v>
      </c>
      <c r="FH36" s="215">
        <v>0</v>
      </c>
      <c r="FI36" s="215">
        <f>FH36*0.9</f>
        <v>0</v>
      </c>
      <c r="FJ36" s="215">
        <v>0</v>
      </c>
      <c r="FK36" s="215">
        <f>FJ36*0.9</f>
        <v>0</v>
      </c>
      <c r="FL36" s="215">
        <f>FM36*0.9</f>
        <v>0</v>
      </c>
      <c r="FM36" s="221">
        <v>0</v>
      </c>
      <c r="FN36" s="222">
        <v>798.72</v>
      </c>
      <c r="FO36" s="223">
        <f t="shared" ref="FO36:FO54" si="137">FN36*0.7*1.05</f>
        <v>587.0592</v>
      </c>
      <c r="FP36" s="223"/>
      <c r="FQ36" s="223">
        <f t="shared" si="129"/>
        <v>0</v>
      </c>
      <c r="FR36" s="223"/>
      <c r="FS36" s="223">
        <f t="shared" si="130"/>
        <v>0</v>
      </c>
      <c r="FT36" s="223"/>
      <c r="FU36" s="223">
        <f t="shared" si="131"/>
        <v>0</v>
      </c>
      <c r="FV36" s="235">
        <v>587</v>
      </c>
      <c r="FW36" s="236">
        <f>FV36*0.9</f>
        <v>528.3</v>
      </c>
      <c r="FX36" s="236">
        <f t="shared" si="132"/>
        <v>0</v>
      </c>
      <c r="FY36" s="236">
        <v>0</v>
      </c>
      <c r="FZ36" s="236">
        <f t="shared" si="133"/>
        <v>0</v>
      </c>
      <c r="GA36" s="236">
        <v>0</v>
      </c>
      <c r="GB36" s="236">
        <f t="shared" si="134"/>
        <v>0</v>
      </c>
      <c r="GC36" s="239">
        <v>0</v>
      </c>
      <c r="GD36" s="235">
        <v>528.3</v>
      </c>
      <c r="GE36" s="236">
        <f t="shared" ref="GE36:GE41" si="138">GD36*0.9</f>
        <v>475.47</v>
      </c>
      <c r="GF36" s="236">
        <f t="shared" si="135"/>
        <v>0</v>
      </c>
      <c r="GG36" s="239">
        <v>0</v>
      </c>
      <c r="GH36" s="236">
        <f t="shared" si="124"/>
        <v>0</v>
      </c>
      <c r="GI36" s="239">
        <v>0</v>
      </c>
      <c r="GJ36" s="236">
        <f t="shared" si="136"/>
        <v>0</v>
      </c>
      <c r="GK36" s="239">
        <v>0</v>
      </c>
    </row>
    <row r="37" customHeight="1" spans="1:193">
      <c r="A37" s="42" t="s">
        <v>441</v>
      </c>
      <c r="B37" s="54" t="s">
        <v>436</v>
      </c>
      <c r="C37" s="47" t="s">
        <v>375</v>
      </c>
      <c r="D37" s="42" t="s">
        <v>376</v>
      </c>
      <c r="E37" s="42" t="s">
        <v>360</v>
      </c>
      <c r="F37" s="42" t="s">
        <v>375</v>
      </c>
      <c r="G37" s="42" t="s">
        <v>442</v>
      </c>
      <c r="H37" s="42" t="s">
        <v>443</v>
      </c>
      <c r="I37" s="89"/>
      <c r="J37" s="83">
        <v>377.6</v>
      </c>
      <c r="K37" s="74"/>
      <c r="L37" s="74"/>
      <c r="M37" s="74"/>
      <c r="N37" s="75">
        <f>O37*0.9</f>
        <v>237.888</v>
      </c>
      <c r="O37" s="84">
        <f>J37*1.7-J37</f>
        <v>264.32</v>
      </c>
      <c r="P37" s="75">
        <f>Q37*0.9</f>
        <v>0</v>
      </c>
      <c r="Q37" s="84"/>
      <c r="R37" s="75">
        <f>S37*0.9</f>
        <v>0</v>
      </c>
      <c r="S37" s="84"/>
      <c r="T37" s="75">
        <f>U37*0.9</f>
        <v>0</v>
      </c>
      <c r="U37" s="76"/>
      <c r="V37" s="75">
        <f>W37*0.9</f>
        <v>204.77394</v>
      </c>
      <c r="W37" s="76">
        <v>227.5266</v>
      </c>
      <c r="X37" s="75">
        <f>Y37*0.9</f>
        <v>0</v>
      </c>
      <c r="Y37" s="76"/>
      <c r="Z37" s="75">
        <f>AA37*0.9</f>
        <v>0</v>
      </c>
      <c r="AA37" s="76"/>
      <c r="AB37" s="75">
        <f>AC37*0.9</f>
        <v>0</v>
      </c>
      <c r="AC37" s="76"/>
      <c r="AD37" s="75">
        <f>AE37*0.9</f>
        <v>0</v>
      </c>
      <c r="AE37" s="112"/>
      <c r="AF37" s="75">
        <v>0</v>
      </c>
      <c r="AG37" s="112"/>
      <c r="AH37" s="75">
        <v>0</v>
      </c>
      <c r="AI37" s="112"/>
      <c r="AJ37" s="75">
        <v>0</v>
      </c>
      <c r="AK37" s="112"/>
      <c r="AL37" s="116"/>
      <c r="AM37" s="120">
        <v>0</v>
      </c>
      <c r="AN37" s="116"/>
      <c r="AO37" s="120">
        <v>0</v>
      </c>
      <c r="AP37" s="116"/>
      <c r="AQ37" s="120">
        <v>0</v>
      </c>
      <c r="AR37" s="129"/>
      <c r="AS37" s="120"/>
      <c r="AT37" s="120"/>
      <c r="AU37" s="116">
        <v>89.10405</v>
      </c>
      <c r="AV37" s="120"/>
      <c r="AW37" s="112"/>
      <c r="AX37" s="120"/>
      <c r="AY37" s="112"/>
      <c r="AZ37" s="120"/>
      <c r="BA37" s="112"/>
      <c r="BB37" s="112">
        <v>99</v>
      </c>
      <c r="BC37" s="120"/>
      <c r="BD37" s="112"/>
      <c r="BE37" s="120"/>
      <c r="BF37" s="112"/>
      <c r="BG37" s="120"/>
      <c r="BH37" s="112"/>
      <c r="BM37" s="142">
        <f>AE37*0.9</f>
        <v>0</v>
      </c>
      <c r="BN37" s="143">
        <f>BM37*0.9</f>
        <v>0</v>
      </c>
      <c r="BO37" s="144">
        <f>AG37*0.9</f>
        <v>0</v>
      </c>
      <c r="BP37" s="144">
        <f>BO37*0.9</f>
        <v>0</v>
      </c>
      <c r="BQ37" s="144">
        <f>AI37*0.9</f>
        <v>0</v>
      </c>
      <c r="BR37" s="144">
        <f>BQ37*0.9</f>
        <v>0</v>
      </c>
      <c r="BS37" s="144">
        <f>BT37*0.9</f>
        <v>0</v>
      </c>
      <c r="BT37" s="142">
        <f t="shared" si="125"/>
        <v>0</v>
      </c>
      <c r="BU37" s="8">
        <f t="shared" si="125"/>
        <v>0</v>
      </c>
      <c r="BV37" s="8">
        <f>BU37*0.9</f>
        <v>0</v>
      </c>
      <c r="BW37" s="8">
        <f>AN37*0.9</f>
        <v>0</v>
      </c>
      <c r="BX37" s="149">
        <f>BW37*0.9</f>
        <v>0</v>
      </c>
      <c r="BY37" s="8">
        <f>AP37*0.9</f>
        <v>0</v>
      </c>
      <c r="BZ37" s="8">
        <f>BY37*0.9</f>
        <v>0</v>
      </c>
      <c r="CA37" s="8">
        <f>CB37*0.9</f>
        <v>0</v>
      </c>
      <c r="CB37" s="8">
        <f>AR37*0.9</f>
        <v>0</v>
      </c>
      <c r="CC37" s="142">
        <f>AU37*0.9</f>
        <v>80.193645</v>
      </c>
      <c r="CD37" s="151">
        <f>CC37*0.9*0.9</f>
        <v>64.95685245</v>
      </c>
      <c r="CE37" s="151">
        <f>AW37*0.9</f>
        <v>0</v>
      </c>
      <c r="CF37" s="151">
        <f>CE37*0.9*0.9</f>
        <v>0</v>
      </c>
      <c r="CG37" s="151">
        <f>AY37*0.9</f>
        <v>0</v>
      </c>
      <c r="CH37" s="151">
        <f>CG37*0.9*0.9</f>
        <v>0</v>
      </c>
      <c r="CI37" s="151">
        <f>CJ37*0.9*0.9</f>
        <v>0</v>
      </c>
      <c r="CJ37" s="152">
        <f>BA37*0.9</f>
        <v>0</v>
      </c>
      <c r="CK37" s="159">
        <f>CD37-CD37*10/100</f>
        <v>58.461167205</v>
      </c>
      <c r="CL37" s="159">
        <f>CF37-CF37*10/100</f>
        <v>0</v>
      </c>
      <c r="CM37" s="159">
        <f t="shared" si="126"/>
        <v>0</v>
      </c>
      <c r="CN37" s="159">
        <f t="shared" si="126"/>
        <v>0</v>
      </c>
      <c r="CO37" s="160">
        <f>BB37*0.9</f>
        <v>89.1</v>
      </c>
      <c r="CP37" s="161">
        <f>CO37*0.9*0.9</f>
        <v>72.171</v>
      </c>
      <c r="CQ37" s="160">
        <f>BD37*0.9</f>
        <v>0</v>
      </c>
      <c r="CR37" s="161">
        <f>CQ37*0.9*0.9</f>
        <v>0</v>
      </c>
      <c r="CS37" s="160">
        <f>BF37*0.9</f>
        <v>0</v>
      </c>
      <c r="CT37" s="161">
        <f>CS37*0.9*0.9</f>
        <v>0</v>
      </c>
      <c r="CU37" s="167">
        <f>CV37*0.9*0.9</f>
        <v>0</v>
      </c>
      <c r="CV37" s="168">
        <f>BH37*0.9</f>
        <v>0</v>
      </c>
      <c r="CW37" s="152">
        <v>89.1</v>
      </c>
      <c r="CX37" s="151">
        <f>CW37*0.9*0.9</f>
        <v>72.171</v>
      </c>
      <c r="CY37" s="138">
        <v>0</v>
      </c>
      <c r="CZ37" s="138">
        <f>CY37*0.9*0.9</f>
        <v>0</v>
      </c>
      <c r="DA37" s="138">
        <v>0</v>
      </c>
      <c r="DB37" s="138">
        <f>DA37*0.9*0.9</f>
        <v>0</v>
      </c>
      <c r="DC37" s="138">
        <f>DD37*0.9*0.9</f>
        <v>0</v>
      </c>
      <c r="DD37" s="169">
        <v>0</v>
      </c>
      <c r="DF37" s="159">
        <f>CX37-CX37*10/100</f>
        <v>64.9539</v>
      </c>
      <c r="DG37" s="159">
        <f>DF37*0.9</f>
        <v>58.45851</v>
      </c>
      <c r="DH37" s="159">
        <f>CZ37-CZ37*10/100</f>
        <v>0</v>
      </c>
      <c r="DI37" s="159">
        <f>DH37*0.9</f>
        <v>0</v>
      </c>
      <c r="DJ37" s="159">
        <f>DB37-DB37*10/100</f>
        <v>0</v>
      </c>
      <c r="DK37" s="159">
        <f>DJ37*0.9</f>
        <v>0</v>
      </c>
      <c r="DL37" s="159">
        <f>DM37*0.9</f>
        <v>0</v>
      </c>
      <c r="DM37" s="159">
        <f>DC37-DC37*10/100</f>
        <v>0</v>
      </c>
      <c r="DP37" s="152"/>
      <c r="DQ37" s="146">
        <f>80.19*0.9</f>
        <v>72.171</v>
      </c>
      <c r="DR37" s="146"/>
      <c r="DS37" s="146">
        <f>DR37*0.7*1.05</f>
        <v>0</v>
      </c>
      <c r="DT37" s="146"/>
      <c r="DU37" s="146">
        <f>DT37*0.7*1.05</f>
        <v>0</v>
      </c>
      <c r="DV37" s="192"/>
      <c r="DW37" s="146">
        <f>DV37*0.7*1.05</f>
        <v>0</v>
      </c>
      <c r="DX37" s="159">
        <f>DQ37-DQ37*10/100</f>
        <v>64.9539</v>
      </c>
      <c r="DY37" s="159">
        <f>DX37*0.9</f>
        <v>58.45851</v>
      </c>
      <c r="DZ37" s="159">
        <f>DS37-DS37*10/100</f>
        <v>0</v>
      </c>
      <c r="EA37" s="159">
        <f>DZ37*0.9</f>
        <v>0</v>
      </c>
      <c r="EB37" s="159">
        <f>DU37-DU37*10/100</f>
        <v>0</v>
      </c>
      <c r="EC37" s="159">
        <f>EB37*0.9</f>
        <v>0</v>
      </c>
      <c r="ED37" s="159">
        <f>EE37*0.9</f>
        <v>0</v>
      </c>
      <c r="EE37" s="159">
        <f>DW37-DW37*10/100</f>
        <v>0</v>
      </c>
      <c r="EF37" s="146"/>
      <c r="EG37" s="202">
        <f>DQ37+EF37</f>
        <v>72.171</v>
      </c>
      <c r="EH37" s="202">
        <f>DS37+EF37</f>
        <v>0</v>
      </c>
      <c r="EI37" s="202">
        <f>DU37+EF37</f>
        <v>0</v>
      </c>
      <c r="EJ37" s="202">
        <f>DW37+EF37</f>
        <v>0</v>
      </c>
      <c r="EK37" s="159">
        <f>EG37-EG37*10/100</f>
        <v>64.9539</v>
      </c>
      <c r="EL37" s="159">
        <f>EK37*0.9</f>
        <v>58.45851</v>
      </c>
      <c r="EM37" s="159">
        <f>EH37-EH37*10/100</f>
        <v>0</v>
      </c>
      <c r="EN37" s="159">
        <f>EM37*0.9</f>
        <v>0</v>
      </c>
      <c r="EO37" s="159">
        <f>EI37-EI37*10/100</f>
        <v>0</v>
      </c>
      <c r="EP37" s="159">
        <f>EO37*0.9</f>
        <v>0</v>
      </c>
      <c r="EQ37" s="159">
        <f>ER37*0.9</f>
        <v>0</v>
      </c>
      <c r="ER37" s="159">
        <f>EJ37-EJ37*10/100</f>
        <v>0</v>
      </c>
      <c r="ET37" s="202">
        <v>0</v>
      </c>
      <c r="EU37" s="202">
        <v>0</v>
      </c>
      <c r="EV37" s="202">
        <v>0</v>
      </c>
      <c r="EW37" s="202">
        <v>0</v>
      </c>
      <c r="EX37" s="212">
        <f t="shared" si="127"/>
        <v>0</v>
      </c>
      <c r="EY37" s="212">
        <f t="shared" si="127"/>
        <v>0</v>
      </c>
      <c r="EZ37" s="212">
        <f t="shared" si="127"/>
        <v>0</v>
      </c>
      <c r="FA37" s="212">
        <f t="shared" si="127"/>
        <v>0</v>
      </c>
      <c r="FB37" s="213">
        <f t="shared" si="128"/>
        <v>0</v>
      </c>
      <c r="FC37" s="213">
        <f t="shared" si="128"/>
        <v>0</v>
      </c>
      <c r="FD37" s="213">
        <f t="shared" si="128"/>
        <v>0</v>
      </c>
      <c r="FE37" s="213">
        <f t="shared" si="128"/>
        <v>0</v>
      </c>
      <c r="FF37" s="215">
        <v>58.455</v>
      </c>
      <c r="FG37" s="215">
        <f>FF37*0.9</f>
        <v>52.6095</v>
      </c>
      <c r="FH37" s="215">
        <v>0</v>
      </c>
      <c r="FI37" s="215">
        <f>FH37*0.9</f>
        <v>0</v>
      </c>
      <c r="FJ37" s="215">
        <v>0</v>
      </c>
      <c r="FK37" s="215">
        <f>FJ37*0.9</f>
        <v>0</v>
      </c>
      <c r="FL37" s="215">
        <f>FM37*0.9</f>
        <v>0</v>
      </c>
      <c r="FM37" s="221">
        <v>0</v>
      </c>
      <c r="FN37" s="225"/>
      <c r="FO37" s="223">
        <f t="shared" si="137"/>
        <v>0</v>
      </c>
      <c r="FP37" s="223"/>
      <c r="FQ37" s="223">
        <f t="shared" si="129"/>
        <v>0</v>
      </c>
      <c r="FR37" s="223"/>
      <c r="FS37" s="223">
        <f t="shared" si="130"/>
        <v>0</v>
      </c>
      <c r="FT37" s="223"/>
      <c r="FU37" s="223">
        <f t="shared" si="131"/>
        <v>0</v>
      </c>
      <c r="FV37" s="235">
        <v>723</v>
      </c>
      <c r="FW37" s="236">
        <f>FV37*0.7</f>
        <v>506.1</v>
      </c>
      <c r="FX37" s="236">
        <f t="shared" si="132"/>
        <v>0</v>
      </c>
      <c r="FY37" s="236">
        <v>0</v>
      </c>
      <c r="FZ37" s="236">
        <f t="shared" si="133"/>
        <v>0</v>
      </c>
      <c r="GA37" s="236">
        <v>0</v>
      </c>
      <c r="GB37" s="236">
        <f t="shared" si="134"/>
        <v>0</v>
      </c>
      <c r="GC37" s="239">
        <v>0</v>
      </c>
      <c r="GD37" s="235">
        <v>506.1</v>
      </c>
      <c r="GE37" s="236">
        <f t="shared" si="138"/>
        <v>455.49</v>
      </c>
      <c r="GF37" s="236">
        <f t="shared" si="135"/>
        <v>0</v>
      </c>
      <c r="GG37" s="239">
        <v>0</v>
      </c>
      <c r="GH37" s="236">
        <f t="shared" si="124"/>
        <v>0</v>
      </c>
      <c r="GI37" s="239">
        <v>0</v>
      </c>
      <c r="GJ37" s="236">
        <f t="shared" si="136"/>
        <v>0</v>
      </c>
      <c r="GK37" s="239">
        <v>0</v>
      </c>
    </row>
    <row r="38" customHeight="1" spans="1:193">
      <c r="A38" s="32" t="s">
        <v>444</v>
      </c>
      <c r="B38" s="54" t="s">
        <v>436</v>
      </c>
      <c r="C38" s="47" t="s">
        <v>386</v>
      </c>
      <c r="D38" s="42" t="s">
        <v>387</v>
      </c>
      <c r="E38" s="42" t="s">
        <v>360</v>
      </c>
      <c r="F38" s="42" t="s">
        <v>386</v>
      </c>
      <c r="G38" s="42" t="s">
        <v>445</v>
      </c>
      <c r="H38" s="42" t="s">
        <v>446</v>
      </c>
      <c r="I38" s="42"/>
      <c r="J38" s="83"/>
      <c r="K38" s="74">
        <v>213.53</v>
      </c>
      <c r="L38" s="74"/>
      <c r="M38" s="74"/>
      <c r="N38" s="75">
        <f>O38*0.9</f>
        <v>0</v>
      </c>
      <c r="O38" s="84"/>
      <c r="P38" s="75">
        <f>Q38*0.9</f>
        <v>404.964</v>
      </c>
      <c r="Q38" s="91">
        <v>449.96</v>
      </c>
      <c r="R38" s="75">
        <f>S38*0.9</f>
        <v>0</v>
      </c>
      <c r="S38" s="76"/>
      <c r="T38" s="75">
        <f>U38*0.9</f>
        <v>0</v>
      </c>
      <c r="U38" s="76"/>
      <c r="V38" s="75">
        <f>W38*0.9</f>
        <v>0</v>
      </c>
      <c r="W38" s="76"/>
      <c r="X38" s="75">
        <f>Y38*0.9</f>
        <v>357.63336</v>
      </c>
      <c r="Y38" s="76">
        <v>397.3704</v>
      </c>
      <c r="Z38" s="75">
        <f>AA38*0.9</f>
        <v>0</v>
      </c>
      <c r="AA38" s="76"/>
      <c r="AB38" s="75">
        <f>AC38*0.9</f>
        <v>0</v>
      </c>
      <c r="AC38" s="76"/>
      <c r="AD38" s="75">
        <f>AE38*0.9</f>
        <v>0</v>
      </c>
      <c r="AE38" s="112"/>
      <c r="AF38" s="75">
        <v>483.9534</v>
      </c>
      <c r="AG38" s="112">
        <v>537.726</v>
      </c>
      <c r="AH38" s="75">
        <v>0</v>
      </c>
      <c r="AI38" s="112"/>
      <c r="AJ38" s="75">
        <v>0</v>
      </c>
      <c r="AK38" s="112"/>
      <c r="AL38" s="116"/>
      <c r="AM38" s="4">
        <v>0</v>
      </c>
      <c r="AN38" s="116">
        <v>435.78</v>
      </c>
      <c r="AO38" s="4">
        <v>538</v>
      </c>
      <c r="AP38" s="116"/>
      <c r="AQ38" s="4">
        <v>0</v>
      </c>
      <c r="AR38" s="112"/>
      <c r="AS38" s="4"/>
      <c r="AT38" s="4"/>
      <c r="AU38" s="112"/>
      <c r="AV38" s="4">
        <v>235.25</v>
      </c>
      <c r="AW38" s="116">
        <v>155.617875</v>
      </c>
      <c r="AX38" s="4"/>
      <c r="AY38" s="112"/>
      <c r="AZ38" s="4"/>
      <c r="BA38" s="112"/>
      <c r="BB38" s="112"/>
      <c r="BC38" s="4">
        <v>235.25</v>
      </c>
      <c r="BD38" s="112">
        <v>172.91</v>
      </c>
      <c r="BE38" s="4"/>
      <c r="BF38" s="112"/>
      <c r="BG38" s="4"/>
      <c r="BH38" s="112"/>
      <c r="BM38" s="142">
        <f>AE38*0.9</f>
        <v>0</v>
      </c>
      <c r="BN38" s="143">
        <f>BM38*0.9</f>
        <v>0</v>
      </c>
      <c r="BO38" s="144">
        <f>AG38*0.9</f>
        <v>483.9534</v>
      </c>
      <c r="BP38" s="144">
        <f>BO38*0.9</f>
        <v>435.55806</v>
      </c>
      <c r="BQ38" s="144">
        <f>AI38*0.9</f>
        <v>0</v>
      </c>
      <c r="BR38" s="144">
        <f>BQ38*0.9</f>
        <v>0</v>
      </c>
      <c r="BS38" s="144">
        <f>BT38*0.9</f>
        <v>0</v>
      </c>
      <c r="BT38" s="142">
        <f t="shared" si="125"/>
        <v>0</v>
      </c>
      <c r="BU38" s="8">
        <f t="shared" si="125"/>
        <v>0</v>
      </c>
      <c r="BV38" s="8">
        <f>BU38*0.9</f>
        <v>0</v>
      </c>
      <c r="BW38" s="8">
        <f>AN38*0.9</f>
        <v>392.202</v>
      </c>
      <c r="BX38" s="149">
        <f>BW38*0.9</f>
        <v>352.9818</v>
      </c>
      <c r="BY38" s="8">
        <f>AP38*0.9</f>
        <v>0</v>
      </c>
      <c r="BZ38" s="8">
        <f>BY38*0.9</f>
        <v>0</v>
      </c>
      <c r="CA38" s="8">
        <f>CB38*0.9</f>
        <v>0</v>
      </c>
      <c r="CB38" s="8">
        <f>AR38*0.9</f>
        <v>0</v>
      </c>
      <c r="CC38" s="142">
        <f>AU38*0.9</f>
        <v>0</v>
      </c>
      <c r="CD38" s="151">
        <f>CC38*0.9*0.9</f>
        <v>0</v>
      </c>
      <c r="CE38" s="151">
        <f>AW38*0.9</f>
        <v>140.0560875</v>
      </c>
      <c r="CF38" s="151">
        <f>CE38*0.9*0.9</f>
        <v>113.445430875</v>
      </c>
      <c r="CG38" s="151">
        <f>AY38*0.9</f>
        <v>0</v>
      </c>
      <c r="CH38" s="151">
        <f>CG38*0.9*0.9</f>
        <v>0</v>
      </c>
      <c r="CI38" s="151">
        <f>CJ38*0.9*0.9</f>
        <v>0</v>
      </c>
      <c r="CJ38" s="152">
        <f>BA38*0.9</f>
        <v>0</v>
      </c>
      <c r="CK38" s="159">
        <f>CD38-CD38*10/100</f>
        <v>0</v>
      </c>
      <c r="CL38" s="159">
        <f>CF38-CF38*10/100</f>
        <v>102.1008877875</v>
      </c>
      <c r="CM38" s="159">
        <f t="shared" si="126"/>
        <v>0</v>
      </c>
      <c r="CN38" s="159">
        <f t="shared" si="126"/>
        <v>0</v>
      </c>
      <c r="CO38" s="160">
        <f>BB38*0.9</f>
        <v>0</v>
      </c>
      <c r="CP38" s="161">
        <f>CO38*0.9*0.9</f>
        <v>0</v>
      </c>
      <c r="CQ38" s="160">
        <f>BD38*0.9</f>
        <v>155.619</v>
      </c>
      <c r="CR38" s="161">
        <f>CQ38*0.9*0.9</f>
        <v>126.05139</v>
      </c>
      <c r="CS38" s="160">
        <f>BF38*0.9</f>
        <v>0</v>
      </c>
      <c r="CT38" s="161">
        <f>CS38*0.9*0.9</f>
        <v>0</v>
      </c>
      <c r="CU38" s="167">
        <f>CV38*0.9*0.9</f>
        <v>0</v>
      </c>
      <c r="CV38" s="168">
        <f>BH38*0.9</f>
        <v>0</v>
      </c>
      <c r="CW38" s="152"/>
      <c r="CX38" s="151">
        <f>CW38*0.9*0.9</f>
        <v>0</v>
      </c>
      <c r="CY38" s="151">
        <v>155.619</v>
      </c>
      <c r="CZ38" s="138">
        <f>CY38*0.9*0.9</f>
        <v>126.05139</v>
      </c>
      <c r="DA38" s="138"/>
      <c r="DB38" s="138">
        <f>DA38*0.9*0.9</f>
        <v>0</v>
      </c>
      <c r="DC38" s="138">
        <f>DD38*0.9*0.9</f>
        <v>0</v>
      </c>
      <c r="DD38" s="169"/>
      <c r="DF38" s="159">
        <f>CX38-CX38*10/100</f>
        <v>0</v>
      </c>
      <c r="DG38" s="159">
        <f>DF38*0.9</f>
        <v>0</v>
      </c>
      <c r="DH38" s="159">
        <f>CZ38-CZ38*10/100</f>
        <v>113.446251</v>
      </c>
      <c r="DI38" s="159">
        <f>DH38*0.9</f>
        <v>102.1016259</v>
      </c>
      <c r="DJ38" s="159">
        <f>DB38-DB38*10/100</f>
        <v>0</v>
      </c>
      <c r="DK38" s="159">
        <f>DJ38*0.9</f>
        <v>0</v>
      </c>
      <c r="DL38" s="159">
        <f>DM38*0.9</f>
        <v>0</v>
      </c>
      <c r="DM38" s="159">
        <f>DC38-DC38*10/100</f>
        <v>0</v>
      </c>
      <c r="DP38" s="152"/>
      <c r="DQ38" s="146">
        <f>DP38*0.7*1.05</f>
        <v>0</v>
      </c>
      <c r="DR38" s="167"/>
      <c r="DS38" s="146">
        <f>140.06*0.9</f>
        <v>126.054</v>
      </c>
      <c r="DT38" s="146"/>
      <c r="DU38" s="146">
        <f>DT38*0.7*1.05</f>
        <v>0</v>
      </c>
      <c r="DV38" s="192"/>
      <c r="DW38" s="146">
        <f>DV38*0.7*1.05</f>
        <v>0</v>
      </c>
      <c r="DX38" s="159">
        <f>DQ38-DQ38*10/100</f>
        <v>0</v>
      </c>
      <c r="DY38" s="159">
        <f>DX38*0.9</f>
        <v>0</v>
      </c>
      <c r="DZ38" s="159">
        <f>DS38-DS38*10/100</f>
        <v>113.4486</v>
      </c>
      <c r="EA38" s="159">
        <f>DZ38*0.9</f>
        <v>102.10374</v>
      </c>
      <c r="EB38" s="159">
        <f>DU38-DU38*10/100</f>
        <v>0</v>
      </c>
      <c r="EC38" s="159">
        <f>EB38*0.9</f>
        <v>0</v>
      </c>
      <c r="ED38" s="159">
        <f>EE38*0.9</f>
        <v>0</v>
      </c>
      <c r="EE38" s="159">
        <f>DW38-DW38*10/100</f>
        <v>0</v>
      </c>
      <c r="EF38" s="146"/>
      <c r="EG38" s="202">
        <f>DQ38+EF38</f>
        <v>0</v>
      </c>
      <c r="EH38" s="202">
        <f>DS38+EF38</f>
        <v>126.054</v>
      </c>
      <c r="EI38" s="202">
        <f>DU38+EF38</f>
        <v>0</v>
      </c>
      <c r="EJ38" s="202">
        <f>DW38+EF38</f>
        <v>0</v>
      </c>
      <c r="EK38" s="159">
        <f>EG38-EG38*10/100</f>
        <v>0</v>
      </c>
      <c r="EL38" s="159">
        <f>EK38*0.9</f>
        <v>0</v>
      </c>
      <c r="EM38" s="159">
        <f>EH38-EH38*10/100</f>
        <v>113.4486</v>
      </c>
      <c r="EN38" s="159">
        <f>EM38*0.9</f>
        <v>102.10374</v>
      </c>
      <c r="EO38" s="159">
        <f>EI38-EI38*10/100</f>
        <v>0</v>
      </c>
      <c r="EP38" s="159">
        <f>EO38*0.9</f>
        <v>0</v>
      </c>
      <c r="EQ38" s="159">
        <f>ER38*0.9</f>
        <v>0</v>
      </c>
      <c r="ER38" s="159">
        <f>EJ38-EJ38*10/100</f>
        <v>0</v>
      </c>
      <c r="ET38" s="202">
        <v>0</v>
      </c>
      <c r="EU38" s="202">
        <v>0</v>
      </c>
      <c r="EV38" s="202">
        <v>0</v>
      </c>
      <c r="EW38" s="202">
        <v>0</v>
      </c>
      <c r="EX38" s="212">
        <f t="shared" si="127"/>
        <v>0</v>
      </c>
      <c r="EY38" s="212">
        <f t="shared" si="127"/>
        <v>0</v>
      </c>
      <c r="EZ38" s="212">
        <f t="shared" si="127"/>
        <v>0</v>
      </c>
      <c r="FA38" s="212">
        <f t="shared" si="127"/>
        <v>0</v>
      </c>
      <c r="FB38" s="213">
        <f t="shared" si="128"/>
        <v>0</v>
      </c>
      <c r="FC38" s="213">
        <f t="shared" si="128"/>
        <v>0</v>
      </c>
      <c r="FD38" s="213">
        <f t="shared" si="128"/>
        <v>0</v>
      </c>
      <c r="FE38" s="213">
        <f t="shared" si="128"/>
        <v>0</v>
      </c>
      <c r="FF38" s="215">
        <v>0</v>
      </c>
      <c r="FG38" s="215">
        <f>FF38*0.9</f>
        <v>0</v>
      </c>
      <c r="FH38" s="215">
        <v>102.105</v>
      </c>
      <c r="FI38" s="215">
        <f>FH38*0.9</f>
        <v>91.8945</v>
      </c>
      <c r="FJ38" s="215">
        <v>0</v>
      </c>
      <c r="FK38" s="215">
        <f>FJ38*0.9</f>
        <v>0</v>
      </c>
      <c r="FL38" s="215">
        <f>FM38*0.9</f>
        <v>0</v>
      </c>
      <c r="FM38" s="221">
        <v>0</v>
      </c>
      <c r="FN38" s="225"/>
      <c r="FO38" s="223">
        <f t="shared" si="137"/>
        <v>0</v>
      </c>
      <c r="FP38" s="223"/>
      <c r="FQ38" s="223">
        <f t="shared" si="129"/>
        <v>0</v>
      </c>
      <c r="FR38" s="223"/>
      <c r="FS38" s="223">
        <f t="shared" si="130"/>
        <v>0</v>
      </c>
      <c r="FT38" s="223"/>
      <c r="FU38" s="223">
        <f t="shared" si="131"/>
        <v>0</v>
      </c>
      <c r="FV38" s="235">
        <v>0</v>
      </c>
      <c r="FW38" s="236">
        <f t="shared" ref="FW38:FW67" si="139">FV38*0.9</f>
        <v>0</v>
      </c>
      <c r="FX38" s="236">
        <v>1224.45</v>
      </c>
      <c r="FY38" s="236">
        <f>FX38*0.7*1.05</f>
        <v>899.97075</v>
      </c>
      <c r="FZ38" s="236">
        <f t="shared" si="133"/>
        <v>0</v>
      </c>
      <c r="GA38" s="236">
        <v>0</v>
      </c>
      <c r="GB38" s="236">
        <f t="shared" si="134"/>
        <v>0</v>
      </c>
      <c r="GC38" s="239">
        <v>0</v>
      </c>
      <c r="GD38" s="235">
        <v>0</v>
      </c>
      <c r="GE38" s="236">
        <f t="shared" si="138"/>
        <v>0</v>
      </c>
      <c r="GF38" s="236">
        <f t="shared" si="135"/>
        <v>1102.005</v>
      </c>
      <c r="GG38" s="239">
        <v>1224.45</v>
      </c>
      <c r="GH38" s="236">
        <f t="shared" si="124"/>
        <v>0</v>
      </c>
      <c r="GI38" s="239">
        <v>0</v>
      </c>
      <c r="GJ38" s="236">
        <f t="shared" si="136"/>
        <v>0</v>
      </c>
      <c r="GK38" s="239">
        <v>0</v>
      </c>
    </row>
    <row r="39" customHeight="1" spans="1:193">
      <c r="A39" s="32" t="s">
        <v>447</v>
      </c>
      <c r="B39" s="54" t="s">
        <v>436</v>
      </c>
      <c r="C39" s="47" t="s">
        <v>386</v>
      </c>
      <c r="D39" s="42" t="s">
        <v>387</v>
      </c>
      <c r="E39" s="42" t="s">
        <v>360</v>
      </c>
      <c r="F39" s="42" t="s">
        <v>386</v>
      </c>
      <c r="G39" s="42" t="s">
        <v>388</v>
      </c>
      <c r="H39" s="42" t="s">
        <v>448</v>
      </c>
      <c r="I39" s="89"/>
      <c r="J39" s="83"/>
      <c r="K39" s="90">
        <v>185.4</v>
      </c>
      <c r="L39" s="74"/>
      <c r="M39" s="74"/>
      <c r="N39" s="75">
        <f>O39*0.9</f>
        <v>0</v>
      </c>
      <c r="O39" s="84"/>
      <c r="P39" s="75">
        <f>Q39*0.9</f>
        <v>131.166</v>
      </c>
      <c r="Q39" s="91">
        <v>145.74</v>
      </c>
      <c r="R39" s="75">
        <f>S39*0.9</f>
        <v>0</v>
      </c>
      <c r="S39" s="76"/>
      <c r="T39" s="75">
        <f>U39*0.9</f>
        <v>0</v>
      </c>
      <c r="U39" s="76"/>
      <c r="V39" s="75">
        <f>W39*0.9</f>
        <v>0</v>
      </c>
      <c r="W39" s="76"/>
      <c r="X39" s="75">
        <f>Y39*0.9</f>
        <v>369.1674</v>
      </c>
      <c r="Y39" s="76">
        <v>410.186</v>
      </c>
      <c r="Z39" s="75">
        <f>AA39*0.9</f>
        <v>0</v>
      </c>
      <c r="AA39" s="76"/>
      <c r="AB39" s="75">
        <f>AC39*0.9</f>
        <v>0</v>
      </c>
      <c r="AC39" s="76"/>
      <c r="AD39" s="75">
        <f>AE39*0.9</f>
        <v>0</v>
      </c>
      <c r="AE39" s="112"/>
      <c r="AF39" s="75">
        <v>0</v>
      </c>
      <c r="AG39" s="112"/>
      <c r="AH39" s="75">
        <v>0</v>
      </c>
      <c r="AI39" s="112"/>
      <c r="AJ39" s="75">
        <v>0</v>
      </c>
      <c r="AK39" s="112"/>
      <c r="AL39" s="116"/>
      <c r="AM39" s="4">
        <v>0</v>
      </c>
      <c r="AN39" s="116"/>
      <c r="AO39" s="4">
        <v>0</v>
      </c>
      <c r="AP39" s="116"/>
      <c r="AQ39" s="4">
        <v>0</v>
      </c>
      <c r="AR39" s="112"/>
      <c r="AS39" s="4"/>
      <c r="AT39" s="4"/>
      <c r="AU39" s="112"/>
      <c r="AV39" s="4">
        <v>189.72</v>
      </c>
      <c r="AW39" s="116">
        <v>125.49978</v>
      </c>
      <c r="AX39" s="4"/>
      <c r="AY39" s="112"/>
      <c r="AZ39" s="4"/>
      <c r="BA39" s="112"/>
      <c r="BB39" s="112"/>
      <c r="BC39" s="4">
        <v>189.72</v>
      </c>
      <c r="BD39" s="112">
        <v>139.44</v>
      </c>
      <c r="BE39" s="4"/>
      <c r="BF39" s="112"/>
      <c r="BG39" s="4"/>
      <c r="BH39" s="112"/>
      <c r="BM39" s="142">
        <f>AE39*0.9</f>
        <v>0</v>
      </c>
      <c r="BN39" s="143">
        <f>BM39*0.9</f>
        <v>0</v>
      </c>
      <c r="BO39" s="144">
        <f>AG39*0.9</f>
        <v>0</v>
      </c>
      <c r="BP39" s="144">
        <f>BO39*0.9</f>
        <v>0</v>
      </c>
      <c r="BQ39" s="144">
        <f>AI39*0.9</f>
        <v>0</v>
      </c>
      <c r="BR39" s="144">
        <f>BQ39*0.9</f>
        <v>0</v>
      </c>
      <c r="BS39" s="144">
        <f>BT39*0.9</f>
        <v>0</v>
      </c>
      <c r="BT39" s="142">
        <f t="shared" si="125"/>
        <v>0</v>
      </c>
      <c r="BU39" s="8">
        <f t="shared" si="125"/>
        <v>0</v>
      </c>
      <c r="BV39" s="8">
        <f>BU39*0.9</f>
        <v>0</v>
      </c>
      <c r="BW39" s="8">
        <f>AN39*0.9</f>
        <v>0</v>
      </c>
      <c r="BX39" s="149">
        <f>BW39*0.9</f>
        <v>0</v>
      </c>
      <c r="BY39" s="8">
        <f>AP39*0.9</f>
        <v>0</v>
      </c>
      <c r="BZ39" s="8">
        <f>BY39*0.9</f>
        <v>0</v>
      </c>
      <c r="CA39" s="8">
        <f>CB39*0.9</f>
        <v>0</v>
      </c>
      <c r="CB39" s="8">
        <f>AR39*0.9</f>
        <v>0</v>
      </c>
      <c r="CC39" s="142">
        <f>AU39*0.9</f>
        <v>0</v>
      </c>
      <c r="CD39" s="151">
        <f>CC39*0.9*0.9</f>
        <v>0</v>
      </c>
      <c r="CE39" s="151">
        <f>AW39*0.9</f>
        <v>112.949802</v>
      </c>
      <c r="CF39" s="151">
        <f>CE39*0.9*0.9</f>
        <v>91.48933962</v>
      </c>
      <c r="CG39" s="151">
        <f>AY39*0.9</f>
        <v>0</v>
      </c>
      <c r="CH39" s="151">
        <f>CG39*0.9*0.9</f>
        <v>0</v>
      </c>
      <c r="CI39" s="151">
        <f>CJ39*0.9*0.9</f>
        <v>0</v>
      </c>
      <c r="CJ39" s="152">
        <f>BA39*0.9</f>
        <v>0</v>
      </c>
      <c r="CK39" s="159">
        <f>CD39-CD39*10/100</f>
        <v>0</v>
      </c>
      <c r="CL39" s="159">
        <f>CF39-CF39*10/100</f>
        <v>82.340405658</v>
      </c>
      <c r="CM39" s="159">
        <f t="shared" si="126"/>
        <v>0</v>
      </c>
      <c r="CN39" s="159">
        <f t="shared" si="126"/>
        <v>0</v>
      </c>
      <c r="CO39" s="160">
        <f>BB39*0.9</f>
        <v>0</v>
      </c>
      <c r="CP39" s="161">
        <f>CO39*0.9*0.9</f>
        <v>0</v>
      </c>
      <c r="CQ39" s="160">
        <f>BD39*0.9</f>
        <v>125.496</v>
      </c>
      <c r="CR39" s="161">
        <f>CQ39*0.9*0.9</f>
        <v>101.65176</v>
      </c>
      <c r="CS39" s="160">
        <f>BF39*0.9</f>
        <v>0</v>
      </c>
      <c r="CT39" s="161">
        <f>CS39*0.9*0.9</f>
        <v>0</v>
      </c>
      <c r="CU39" s="167">
        <f>CV39*0.9*0.9</f>
        <v>0</v>
      </c>
      <c r="CV39" s="168">
        <f>BH39*0.9</f>
        <v>0</v>
      </c>
      <c r="CW39" s="169"/>
      <c r="CX39" s="151">
        <f>CW39*0.9*0.9</f>
        <v>0</v>
      </c>
      <c r="CY39" s="151">
        <v>125.496</v>
      </c>
      <c r="CZ39" s="138">
        <f>CY39*0.9*0.9</f>
        <v>101.65176</v>
      </c>
      <c r="DA39" s="138"/>
      <c r="DB39" s="138">
        <f>DA39*0.9*0.9</f>
        <v>0</v>
      </c>
      <c r="DC39" s="138">
        <f>DD39*0.9*0.9</f>
        <v>0</v>
      </c>
      <c r="DD39" s="169"/>
      <c r="DF39" s="159">
        <f>CX39-CX39*10/100</f>
        <v>0</v>
      </c>
      <c r="DG39" s="159">
        <f>DF39*0.9</f>
        <v>0</v>
      </c>
      <c r="DH39" s="159">
        <f>CZ39-CZ39*10/100</f>
        <v>91.486584</v>
      </c>
      <c r="DI39" s="159">
        <f>DH39*0.9</f>
        <v>82.3379256</v>
      </c>
      <c r="DJ39" s="159">
        <f>DB39-DB39*10/100</f>
        <v>0</v>
      </c>
      <c r="DK39" s="159">
        <f>DJ39*0.9</f>
        <v>0</v>
      </c>
      <c r="DL39" s="159">
        <f>DM39*0.9</f>
        <v>0</v>
      </c>
      <c r="DM39" s="159">
        <f>DC39-DC39*10/100</f>
        <v>0</v>
      </c>
      <c r="DP39" s="169"/>
      <c r="DQ39" s="146">
        <f>DP39*0.7*1.05</f>
        <v>0</v>
      </c>
      <c r="DR39" s="167"/>
      <c r="DS39" s="146">
        <f>112.94*0.9</f>
        <v>101.646</v>
      </c>
      <c r="DT39" s="146"/>
      <c r="DU39" s="146">
        <f>DT39*0.7*1.05</f>
        <v>0</v>
      </c>
      <c r="DV39" s="192"/>
      <c r="DW39" s="146">
        <f>DV39*0.7*1.05</f>
        <v>0</v>
      </c>
      <c r="DX39" s="159">
        <f>DQ39-DQ39*10/100</f>
        <v>0</v>
      </c>
      <c r="DY39" s="159">
        <f>DX39*0.9</f>
        <v>0</v>
      </c>
      <c r="DZ39" s="159">
        <f>DS39-DS39*10/100</f>
        <v>91.4814</v>
      </c>
      <c r="EA39" s="159">
        <f>DZ39*0.9</f>
        <v>82.33326</v>
      </c>
      <c r="EB39" s="159">
        <f>DU39-DU39*10/100</f>
        <v>0</v>
      </c>
      <c r="EC39" s="159">
        <f>EB39*0.9</f>
        <v>0</v>
      </c>
      <c r="ED39" s="159">
        <f>EE39*0.9</f>
        <v>0</v>
      </c>
      <c r="EE39" s="159">
        <f>DW39-DW39*10/100</f>
        <v>0</v>
      </c>
      <c r="EF39" s="146"/>
      <c r="EG39" s="202">
        <f>DQ39+EF39</f>
        <v>0</v>
      </c>
      <c r="EH39" s="202">
        <f>DS39+EF39</f>
        <v>101.646</v>
      </c>
      <c r="EI39" s="202">
        <f>DU39+EF39</f>
        <v>0</v>
      </c>
      <c r="EJ39" s="202">
        <f>DW39+EF39</f>
        <v>0</v>
      </c>
      <c r="EK39" s="159">
        <f>EG39-EG39*10/100</f>
        <v>0</v>
      </c>
      <c r="EL39" s="159">
        <f>EK39*0.9</f>
        <v>0</v>
      </c>
      <c r="EM39" s="159">
        <f>EH39-EH39*10/100</f>
        <v>91.4814</v>
      </c>
      <c r="EN39" s="159">
        <f>EM39*0.9</f>
        <v>82.33326</v>
      </c>
      <c r="EO39" s="159">
        <f>EI39-EI39*10/100</f>
        <v>0</v>
      </c>
      <c r="EP39" s="159">
        <f>EO39*0.9</f>
        <v>0</v>
      </c>
      <c r="EQ39" s="159">
        <f>ER39*0.9</f>
        <v>0</v>
      </c>
      <c r="ER39" s="159">
        <f>EJ39-EJ39*10/100</f>
        <v>0</v>
      </c>
      <c r="ET39" s="202">
        <v>0</v>
      </c>
      <c r="EU39" s="202">
        <v>0</v>
      </c>
      <c r="EV39" s="202">
        <v>0</v>
      </c>
      <c r="EW39" s="202">
        <v>0</v>
      </c>
      <c r="EX39" s="212">
        <f t="shared" si="127"/>
        <v>0</v>
      </c>
      <c r="EY39" s="212">
        <f t="shared" si="127"/>
        <v>0</v>
      </c>
      <c r="EZ39" s="212">
        <f t="shared" si="127"/>
        <v>0</v>
      </c>
      <c r="FA39" s="212">
        <f t="shared" si="127"/>
        <v>0</v>
      </c>
      <c r="FB39" s="213">
        <f t="shared" si="128"/>
        <v>0</v>
      </c>
      <c r="FC39" s="213">
        <f t="shared" si="128"/>
        <v>0</v>
      </c>
      <c r="FD39" s="213">
        <f t="shared" si="128"/>
        <v>0</v>
      </c>
      <c r="FE39" s="213">
        <f t="shared" si="128"/>
        <v>0</v>
      </c>
      <c r="FF39" s="215">
        <v>0</v>
      </c>
      <c r="FG39" s="215">
        <f>FF39*0.9</f>
        <v>0</v>
      </c>
      <c r="FH39" s="215">
        <v>82.232</v>
      </c>
      <c r="FI39" s="215">
        <f>FH39*0.9</f>
        <v>74.0088</v>
      </c>
      <c r="FJ39" s="215">
        <v>0</v>
      </c>
      <c r="FK39" s="215">
        <f>FJ39*0.9</f>
        <v>0</v>
      </c>
      <c r="FL39" s="215">
        <f>FM39*0.9</f>
        <v>0</v>
      </c>
      <c r="FM39" s="221">
        <v>0</v>
      </c>
      <c r="FN39" s="225"/>
      <c r="FO39" s="223">
        <f t="shared" si="137"/>
        <v>0</v>
      </c>
      <c r="FP39" s="223"/>
      <c r="FQ39" s="223">
        <f t="shared" si="129"/>
        <v>0</v>
      </c>
      <c r="FR39" s="223"/>
      <c r="FS39" s="223">
        <f t="shared" si="130"/>
        <v>0</v>
      </c>
      <c r="FT39" s="223"/>
      <c r="FU39" s="223">
        <f t="shared" si="131"/>
        <v>0</v>
      </c>
      <c r="FV39" s="235">
        <v>0</v>
      </c>
      <c r="FW39" s="236">
        <f t="shared" si="139"/>
        <v>0</v>
      </c>
      <c r="FX39" s="236">
        <v>1017.08</v>
      </c>
      <c r="FY39" s="236">
        <f>FX39*0.7*1.05</f>
        <v>747.5538</v>
      </c>
      <c r="FZ39" s="236">
        <f t="shared" si="133"/>
        <v>0</v>
      </c>
      <c r="GA39" s="236">
        <v>0</v>
      </c>
      <c r="GB39" s="236">
        <f t="shared" si="134"/>
        <v>0</v>
      </c>
      <c r="GC39" s="239">
        <v>0</v>
      </c>
      <c r="GD39" s="235">
        <v>0</v>
      </c>
      <c r="GE39" s="236">
        <f t="shared" si="138"/>
        <v>0</v>
      </c>
      <c r="GF39" s="236">
        <f t="shared" si="135"/>
        <v>915.372</v>
      </c>
      <c r="GG39" s="239">
        <v>1017.08</v>
      </c>
      <c r="GH39" s="236">
        <f t="shared" si="124"/>
        <v>0</v>
      </c>
      <c r="GI39" s="239">
        <v>0</v>
      </c>
      <c r="GJ39" s="236">
        <f t="shared" si="136"/>
        <v>0</v>
      </c>
      <c r="GK39" s="239">
        <v>0</v>
      </c>
    </row>
    <row r="40" customHeight="1" spans="1:193">
      <c r="A40" s="32"/>
      <c r="B40" s="54" t="s">
        <v>436</v>
      </c>
      <c r="C40" s="47" t="s">
        <v>363</v>
      </c>
      <c r="D40" s="42"/>
      <c r="E40" s="42" t="s">
        <v>341</v>
      </c>
      <c r="F40" s="42"/>
      <c r="G40" s="42" t="s">
        <v>343</v>
      </c>
      <c r="H40" s="42"/>
      <c r="I40" s="89"/>
      <c r="J40" s="83"/>
      <c r="K40" s="90"/>
      <c r="L40" s="74"/>
      <c r="M40" s="74"/>
      <c r="N40" s="75"/>
      <c r="O40" s="84"/>
      <c r="P40" s="75"/>
      <c r="Q40" s="91"/>
      <c r="R40" s="75"/>
      <c r="S40" s="76"/>
      <c r="T40" s="75"/>
      <c r="U40" s="76"/>
      <c r="V40" s="75"/>
      <c r="W40" s="76"/>
      <c r="X40" s="75"/>
      <c r="Y40" s="76"/>
      <c r="Z40" s="75"/>
      <c r="AA40" s="76"/>
      <c r="AB40" s="75"/>
      <c r="AC40" s="76"/>
      <c r="AD40" s="75"/>
      <c r="AE40" s="112"/>
      <c r="AF40" s="75"/>
      <c r="AG40" s="112"/>
      <c r="AH40" s="75"/>
      <c r="AI40" s="112"/>
      <c r="AJ40" s="75"/>
      <c r="AK40" s="112"/>
      <c r="AL40" s="116"/>
      <c r="AM40" s="4"/>
      <c r="AN40" s="116"/>
      <c r="AO40" s="4"/>
      <c r="AP40" s="116"/>
      <c r="AQ40" s="4"/>
      <c r="AR40" s="112"/>
      <c r="AS40" s="4"/>
      <c r="AT40" s="4"/>
      <c r="AU40" s="112"/>
      <c r="AV40" s="4"/>
      <c r="AW40" s="116"/>
      <c r="AX40" s="4"/>
      <c r="AY40" s="116"/>
      <c r="AZ40" s="4"/>
      <c r="BA40" s="112"/>
      <c r="BB40" s="112"/>
      <c r="BC40" s="4"/>
      <c r="BD40" s="112"/>
      <c r="BE40" s="4"/>
      <c r="BF40" s="112"/>
      <c r="BG40" s="4"/>
      <c r="BH40" s="112"/>
      <c r="BM40" s="142"/>
      <c r="BN40" s="143"/>
      <c r="BO40" s="144"/>
      <c r="BP40" s="144"/>
      <c r="BQ40" s="144"/>
      <c r="BR40" s="144"/>
      <c r="BS40" s="144"/>
      <c r="BT40" s="142"/>
      <c r="BU40" s="8"/>
      <c r="BV40" s="8"/>
      <c r="BW40" s="8"/>
      <c r="BX40" s="149"/>
      <c r="BY40" s="8"/>
      <c r="BZ40" s="8"/>
      <c r="CA40" s="8"/>
      <c r="CB40" s="8"/>
      <c r="CC40" s="142"/>
      <c r="CD40" s="151"/>
      <c r="CE40" s="151"/>
      <c r="CF40" s="151"/>
      <c r="CG40" s="151"/>
      <c r="CH40" s="151"/>
      <c r="CI40" s="151"/>
      <c r="CJ40" s="152"/>
      <c r="CK40" s="159"/>
      <c r="CL40" s="159"/>
      <c r="CM40" s="159"/>
      <c r="CN40" s="159"/>
      <c r="CO40" s="160"/>
      <c r="CP40" s="161"/>
      <c r="CQ40" s="160"/>
      <c r="CR40" s="161"/>
      <c r="CS40" s="160"/>
      <c r="CT40" s="161"/>
      <c r="CU40" s="167"/>
      <c r="CV40" s="168"/>
      <c r="CW40" s="169"/>
      <c r="CX40" s="151"/>
      <c r="CY40" s="151"/>
      <c r="CZ40" s="138"/>
      <c r="DA40" s="138"/>
      <c r="DB40" s="138"/>
      <c r="DC40" s="138"/>
      <c r="DD40" s="169"/>
      <c r="DF40" s="159"/>
      <c r="DG40" s="159"/>
      <c r="DH40" s="159"/>
      <c r="DI40" s="159"/>
      <c r="DJ40" s="159"/>
      <c r="DK40" s="159"/>
      <c r="DL40" s="159"/>
      <c r="DM40" s="159"/>
      <c r="DP40" s="169"/>
      <c r="DQ40" s="146"/>
      <c r="DR40" s="167"/>
      <c r="DS40" s="146"/>
      <c r="DT40" s="146"/>
      <c r="DU40" s="146"/>
      <c r="DV40" s="192"/>
      <c r="DW40" s="146"/>
      <c r="DX40" s="159"/>
      <c r="DY40" s="159"/>
      <c r="DZ40" s="159"/>
      <c r="EA40" s="159"/>
      <c r="EB40" s="159"/>
      <c r="EC40" s="159"/>
      <c r="ED40" s="159"/>
      <c r="EE40" s="159"/>
      <c r="EF40" s="146"/>
      <c r="EG40" s="202"/>
      <c r="EH40" s="202"/>
      <c r="EI40" s="202"/>
      <c r="EJ40" s="202"/>
      <c r="EK40" s="159"/>
      <c r="EL40" s="159"/>
      <c r="EM40" s="159"/>
      <c r="EN40" s="159"/>
      <c r="EO40" s="159"/>
      <c r="EP40" s="159"/>
      <c r="EQ40" s="159"/>
      <c r="ER40" s="159"/>
      <c r="ET40" s="202"/>
      <c r="EU40" s="202"/>
      <c r="EV40" s="202"/>
      <c r="EW40" s="202"/>
      <c r="EX40" s="212"/>
      <c r="EY40" s="212"/>
      <c r="EZ40" s="212"/>
      <c r="FA40" s="212"/>
      <c r="FB40" s="213"/>
      <c r="FC40" s="213"/>
      <c r="FD40" s="213"/>
      <c r="FE40" s="213"/>
      <c r="FF40" s="215"/>
      <c r="FG40" s="215"/>
      <c r="FH40" s="215"/>
      <c r="FI40" s="215"/>
      <c r="FJ40" s="215"/>
      <c r="FK40" s="215"/>
      <c r="FL40" s="215"/>
      <c r="FM40" s="221"/>
      <c r="FN40" s="225"/>
      <c r="FO40" s="223"/>
      <c r="FP40" s="223"/>
      <c r="FQ40" s="223"/>
      <c r="FR40" s="223"/>
      <c r="FS40" s="223"/>
      <c r="FT40" s="223"/>
      <c r="FU40" s="223"/>
      <c r="FV40" s="235">
        <v>602.35</v>
      </c>
      <c r="FW40" s="236">
        <f>FV40*0.7*1.05</f>
        <v>442.72725</v>
      </c>
      <c r="FX40" s="236">
        <v>0</v>
      </c>
      <c r="FY40" s="236"/>
      <c r="FZ40" s="236">
        <v>0</v>
      </c>
      <c r="GA40" s="236"/>
      <c r="GB40" s="236">
        <v>0</v>
      </c>
      <c r="GC40" s="239"/>
      <c r="GD40" s="235">
        <v>542.12</v>
      </c>
      <c r="GE40" s="236">
        <f t="shared" si="138"/>
        <v>487.908</v>
      </c>
      <c r="GF40" s="236">
        <v>0</v>
      </c>
      <c r="GG40" s="239">
        <v>0</v>
      </c>
      <c r="GH40" s="236">
        <v>0</v>
      </c>
      <c r="GI40" s="239">
        <v>0</v>
      </c>
      <c r="GJ40" s="236">
        <v>0</v>
      </c>
      <c r="GK40" s="239">
        <v>0</v>
      </c>
    </row>
    <row r="41" customHeight="1" spans="1:193">
      <c r="A41" s="32"/>
      <c r="B41" s="54" t="s">
        <v>436</v>
      </c>
      <c r="C41" s="47" t="s">
        <v>350</v>
      </c>
      <c r="D41" s="42"/>
      <c r="E41" s="42" t="s">
        <v>341</v>
      </c>
      <c r="F41" s="42" t="s">
        <v>449</v>
      </c>
      <c r="G41" s="42" t="s">
        <v>430</v>
      </c>
      <c r="H41" s="42"/>
      <c r="I41" s="89"/>
      <c r="J41" s="83"/>
      <c r="K41" s="74"/>
      <c r="L41" s="74"/>
      <c r="M41" s="74"/>
      <c r="N41" s="75"/>
      <c r="O41" s="84"/>
      <c r="P41" s="75"/>
      <c r="Q41" s="84"/>
      <c r="R41" s="75"/>
      <c r="S41" s="84"/>
      <c r="T41" s="75"/>
      <c r="U41" s="76"/>
      <c r="V41" s="75"/>
      <c r="W41" s="76"/>
      <c r="X41" s="75"/>
      <c r="Y41" s="76"/>
      <c r="Z41" s="75"/>
      <c r="AA41" s="76"/>
      <c r="AB41" s="75"/>
      <c r="AC41" s="76"/>
      <c r="AD41" s="75"/>
      <c r="AE41" s="112"/>
      <c r="AF41" s="75"/>
      <c r="AG41" s="112"/>
      <c r="AH41" s="75"/>
      <c r="AI41" s="112"/>
      <c r="AJ41" s="75"/>
      <c r="AK41" s="112"/>
      <c r="AL41" s="116"/>
      <c r="AM41" s="4"/>
      <c r="AN41" s="116"/>
      <c r="AO41" s="4"/>
      <c r="AP41" s="116"/>
      <c r="AQ41" s="4"/>
      <c r="AR41" s="112"/>
      <c r="AS41" s="4"/>
      <c r="AT41" s="4"/>
      <c r="AU41" s="112"/>
      <c r="AV41" s="4"/>
      <c r="AW41" s="116"/>
      <c r="AX41" s="4"/>
      <c r="AY41" s="116"/>
      <c r="AZ41" s="4"/>
      <c r="BA41" s="112"/>
      <c r="BB41" s="112"/>
      <c r="BC41" s="131"/>
      <c r="BD41" s="123"/>
      <c r="BE41" s="4"/>
      <c r="BF41" s="112"/>
      <c r="BG41" s="4"/>
      <c r="BH41" s="112"/>
      <c r="BM41" s="142"/>
      <c r="BN41" s="143"/>
      <c r="BO41" s="144"/>
      <c r="BP41" s="144"/>
      <c r="BQ41" s="144"/>
      <c r="BR41" s="144"/>
      <c r="BS41" s="144"/>
      <c r="BT41" s="142"/>
      <c r="BU41" s="8"/>
      <c r="BV41" s="8"/>
      <c r="BW41" s="8"/>
      <c r="BX41" s="149"/>
      <c r="BY41" s="8"/>
      <c r="BZ41" s="8"/>
      <c r="CA41" s="8"/>
      <c r="CB41" s="8"/>
      <c r="CC41" s="142"/>
      <c r="CD41" s="151"/>
      <c r="CE41" s="151"/>
      <c r="CF41" s="151"/>
      <c r="CG41" s="151"/>
      <c r="CH41" s="151"/>
      <c r="CI41" s="151"/>
      <c r="CJ41" s="152"/>
      <c r="CK41" s="159"/>
      <c r="CL41" s="159"/>
      <c r="CM41" s="159"/>
      <c r="CN41" s="159"/>
      <c r="CO41" s="160"/>
      <c r="CP41" s="161"/>
      <c r="CQ41" s="160"/>
      <c r="CR41" s="161"/>
      <c r="CS41" s="160"/>
      <c r="CT41" s="161"/>
      <c r="CU41" s="167"/>
      <c r="CV41" s="168"/>
      <c r="CW41" s="169"/>
      <c r="CX41" s="151"/>
      <c r="CY41" s="151"/>
      <c r="CZ41" s="138"/>
      <c r="DA41" s="138"/>
      <c r="DB41" s="138"/>
      <c r="DC41" s="138"/>
      <c r="DD41" s="169"/>
      <c r="DF41" s="159"/>
      <c r="DG41" s="159"/>
      <c r="DH41" s="159"/>
      <c r="DI41" s="159"/>
      <c r="DJ41" s="159"/>
      <c r="DK41" s="159"/>
      <c r="DL41" s="159"/>
      <c r="DM41" s="159"/>
      <c r="DP41" s="169"/>
      <c r="DQ41" s="146"/>
      <c r="DR41" s="167"/>
      <c r="DS41" s="146"/>
      <c r="DT41" s="146"/>
      <c r="DU41" s="146"/>
      <c r="DV41" s="192"/>
      <c r="DW41" s="146"/>
      <c r="DX41" s="159"/>
      <c r="DY41" s="159"/>
      <c r="DZ41" s="159"/>
      <c r="EA41" s="159"/>
      <c r="EB41" s="159"/>
      <c r="EC41" s="159"/>
      <c r="ED41" s="159"/>
      <c r="EE41" s="159"/>
      <c r="EF41" s="146"/>
      <c r="EG41" s="202"/>
      <c r="EH41" s="202"/>
      <c r="EI41" s="202"/>
      <c r="EJ41" s="202"/>
      <c r="EK41" s="159"/>
      <c r="EL41" s="159"/>
      <c r="EM41" s="159"/>
      <c r="EN41" s="159"/>
      <c r="EO41" s="159"/>
      <c r="EP41" s="159"/>
      <c r="EQ41" s="159"/>
      <c r="ER41" s="159"/>
      <c r="ET41" s="202"/>
      <c r="EU41" s="202"/>
      <c r="EV41" s="202"/>
      <c r="EW41" s="202"/>
      <c r="EX41" s="212"/>
      <c r="EY41" s="212"/>
      <c r="EZ41" s="212"/>
      <c r="FA41" s="212"/>
      <c r="FB41" s="213"/>
      <c r="FC41" s="213"/>
      <c r="FD41" s="213"/>
      <c r="FE41" s="213"/>
      <c r="FF41" s="215"/>
      <c r="FG41" s="215"/>
      <c r="FH41" s="215"/>
      <c r="FI41" s="215"/>
      <c r="FJ41" s="215"/>
      <c r="FK41" s="215"/>
      <c r="FL41" s="215"/>
      <c r="FM41" s="221"/>
      <c r="FN41" s="222">
        <v>773.76</v>
      </c>
      <c r="FO41" s="223">
        <f t="shared" si="137"/>
        <v>568.7136</v>
      </c>
      <c r="FP41" s="223"/>
      <c r="FQ41" s="223">
        <f t="shared" si="129"/>
        <v>0</v>
      </c>
      <c r="FR41" s="223"/>
      <c r="FS41" s="223">
        <f t="shared" si="130"/>
        <v>0</v>
      </c>
      <c r="FT41" s="223"/>
      <c r="FU41" s="223">
        <f t="shared" si="131"/>
        <v>0</v>
      </c>
      <c r="FV41" s="235">
        <v>918.33</v>
      </c>
      <c r="FW41" s="236">
        <f>FV41*0.7*1.05</f>
        <v>674.97255</v>
      </c>
      <c r="FX41" s="236">
        <f t="shared" si="132"/>
        <v>0</v>
      </c>
      <c r="FY41" s="236">
        <v>0</v>
      </c>
      <c r="FZ41" s="236">
        <f t="shared" si="133"/>
        <v>0</v>
      </c>
      <c r="GA41" s="236">
        <v>0</v>
      </c>
      <c r="GB41" s="236">
        <f t="shared" si="134"/>
        <v>0</v>
      </c>
      <c r="GC41" s="239">
        <v>0</v>
      </c>
      <c r="GD41" s="235">
        <v>826.5</v>
      </c>
      <c r="GE41" s="236">
        <f t="shared" si="138"/>
        <v>743.85</v>
      </c>
      <c r="GF41" s="236">
        <f t="shared" ref="GF41:GJ41" si="140">GG41*0.9</f>
        <v>0</v>
      </c>
      <c r="GG41" s="239">
        <v>0</v>
      </c>
      <c r="GH41" s="236">
        <f t="shared" si="140"/>
        <v>0</v>
      </c>
      <c r="GI41" s="239">
        <v>0</v>
      </c>
      <c r="GJ41" s="236">
        <f t="shared" si="140"/>
        <v>0</v>
      </c>
      <c r="GK41" s="239">
        <v>0</v>
      </c>
    </row>
    <row r="42" customHeight="1" spans="1:193">
      <c r="A42" s="32"/>
      <c r="B42" s="54" t="s">
        <v>436</v>
      </c>
      <c r="C42" s="42" t="s">
        <v>450</v>
      </c>
      <c r="D42" s="42" t="s">
        <v>451</v>
      </c>
      <c r="E42" s="42" t="s">
        <v>360</v>
      </c>
      <c r="F42" s="42" t="s">
        <v>452</v>
      </c>
      <c r="G42" s="40" t="s">
        <v>428</v>
      </c>
      <c r="H42" s="42"/>
      <c r="I42" s="89"/>
      <c r="J42" s="83"/>
      <c r="K42" s="74"/>
      <c r="L42" s="74">
        <v>151.54</v>
      </c>
      <c r="M42" s="74"/>
      <c r="N42" s="75">
        <f>O42*0.9</f>
        <v>0</v>
      </c>
      <c r="O42" s="84"/>
      <c r="P42" s="75">
        <f>Q42*0.9</f>
        <v>0</v>
      </c>
      <c r="Q42" s="84"/>
      <c r="R42" s="75">
        <f>S42*0.9</f>
        <v>95.4702</v>
      </c>
      <c r="S42" s="84">
        <f>L42*1.7-L42</f>
        <v>106.078</v>
      </c>
      <c r="T42" s="75">
        <f>U42*0.9</f>
        <v>0</v>
      </c>
      <c r="U42" s="76"/>
      <c r="V42" s="75">
        <f>W42*0.9</f>
        <v>0</v>
      </c>
      <c r="W42" s="76"/>
      <c r="X42" s="75">
        <f>Y42*0.9</f>
        <v>0</v>
      </c>
      <c r="Y42" s="76"/>
      <c r="Z42" s="75">
        <f>AA42*0.9</f>
        <v>193.23738</v>
      </c>
      <c r="AA42" s="76">
        <v>214.7082</v>
      </c>
      <c r="AB42" s="75">
        <f>AC42*0.9</f>
        <v>0</v>
      </c>
      <c r="AC42" s="76"/>
      <c r="AD42" s="75">
        <f>AE42*0.9</f>
        <v>0</v>
      </c>
      <c r="AE42" s="112"/>
      <c r="AF42" s="75">
        <v>0</v>
      </c>
      <c r="AG42" s="112"/>
      <c r="AH42" s="75">
        <v>0</v>
      </c>
      <c r="AI42" s="112"/>
      <c r="AJ42" s="75">
        <v>0</v>
      </c>
      <c r="AK42" s="112"/>
      <c r="AL42" s="116"/>
      <c r="AM42" s="120">
        <v>0</v>
      </c>
      <c r="AN42" s="116"/>
      <c r="AO42" s="120">
        <v>0</v>
      </c>
      <c r="AP42" s="116">
        <v>294.84</v>
      </c>
      <c r="AQ42" s="120">
        <v>364</v>
      </c>
      <c r="AR42" s="129"/>
      <c r="AS42" s="120"/>
      <c r="AT42" s="120"/>
      <c r="AU42" s="112"/>
      <c r="AV42" s="120"/>
      <c r="AW42" s="112"/>
      <c r="AX42" s="120">
        <v>166.95</v>
      </c>
      <c r="AY42" s="116">
        <v>110.437425</v>
      </c>
      <c r="AZ42" s="120"/>
      <c r="BA42" s="112"/>
      <c r="BB42" s="112"/>
      <c r="BC42" s="120"/>
      <c r="BD42" s="112"/>
      <c r="BE42" s="120">
        <v>166.95</v>
      </c>
      <c r="BF42" s="112">
        <v>122.71</v>
      </c>
      <c r="BG42" s="120"/>
      <c r="BH42" s="112"/>
      <c r="BM42" s="142">
        <f>AE42*0.9</f>
        <v>0</v>
      </c>
      <c r="BN42" s="143">
        <f>BM42*0.9</f>
        <v>0</v>
      </c>
      <c r="BO42" s="144">
        <f>AG42*0.9</f>
        <v>0</v>
      </c>
      <c r="BP42" s="144">
        <f>BO42*0.9</f>
        <v>0</v>
      </c>
      <c r="BQ42" s="144">
        <f>AI42*0.9</f>
        <v>0</v>
      </c>
      <c r="BR42" s="144">
        <f>BQ42*0.9</f>
        <v>0</v>
      </c>
      <c r="BS42" s="144">
        <f>BT42*0.9</f>
        <v>0</v>
      </c>
      <c r="BT42" s="142">
        <f>AK42*0.9</f>
        <v>0</v>
      </c>
      <c r="BU42" s="8">
        <f>AL42*0.9</f>
        <v>0</v>
      </c>
      <c r="BV42" s="8">
        <f>BU42*0.9</f>
        <v>0</v>
      </c>
      <c r="BW42" s="8">
        <f>AN42*0.9</f>
        <v>0</v>
      </c>
      <c r="BX42" s="149">
        <f>BW42*0.9</f>
        <v>0</v>
      </c>
      <c r="BY42" s="8">
        <f>AP42*0.9</f>
        <v>265.356</v>
      </c>
      <c r="BZ42" s="8">
        <f>BY42*0.9</f>
        <v>238.8204</v>
      </c>
      <c r="CA42" s="8">
        <f>CB42*0.9</f>
        <v>0</v>
      </c>
      <c r="CB42" s="8">
        <f>AR42*0.9</f>
        <v>0</v>
      </c>
      <c r="CC42" s="142">
        <f>AU42*0.9</f>
        <v>0</v>
      </c>
      <c r="CD42" s="151">
        <f>CC42*0.9*0.9</f>
        <v>0</v>
      </c>
      <c r="CE42" s="151">
        <f>AW42*0.9</f>
        <v>0</v>
      </c>
      <c r="CF42" s="151">
        <f>CE42*0.9*0.9</f>
        <v>0</v>
      </c>
      <c r="CG42" s="151">
        <f>AY42*0.9</f>
        <v>99.3936825</v>
      </c>
      <c r="CH42" s="151">
        <f>CG42*0.9*0.9</f>
        <v>80.508882825</v>
      </c>
      <c r="CI42" s="151">
        <f>CJ42*0.9*0.9</f>
        <v>0</v>
      </c>
      <c r="CJ42" s="152">
        <f>BA42*0.9</f>
        <v>0</v>
      </c>
      <c r="CK42" s="159">
        <f>CD42-CD42*10/100</f>
        <v>0</v>
      </c>
      <c r="CL42" s="159">
        <f>CF42-CF42*10/100</f>
        <v>0</v>
      </c>
      <c r="CM42" s="159">
        <f t="shared" ref="CM42:CN44" si="141">CH42-CH42*10/100</f>
        <v>72.4579945425</v>
      </c>
      <c r="CN42" s="159">
        <f t="shared" si="141"/>
        <v>0</v>
      </c>
      <c r="CO42" s="160">
        <f>BB42*0.9</f>
        <v>0</v>
      </c>
      <c r="CP42" s="161">
        <f>CO42*0.9*0.9</f>
        <v>0</v>
      </c>
      <c r="CQ42" s="160">
        <f>BD42*0.9</f>
        <v>0</v>
      </c>
      <c r="CR42" s="161">
        <f>CQ42*0.9*0.9</f>
        <v>0</v>
      </c>
      <c r="CS42" s="160">
        <f>BF42*0.9</f>
        <v>110.439</v>
      </c>
      <c r="CT42" s="161">
        <f>CS42*0.9*0.9</f>
        <v>89.45559</v>
      </c>
      <c r="CU42" s="167">
        <f>CV42*0.9*0.9</f>
        <v>0</v>
      </c>
      <c r="CV42" s="168">
        <f>BH42*0.9</f>
        <v>0</v>
      </c>
      <c r="CW42" s="169"/>
      <c r="CX42" s="151">
        <f>CW42*0.9*0.9</f>
        <v>0</v>
      </c>
      <c r="CY42" s="138"/>
      <c r="CZ42" s="138">
        <f>CY42*0.9*0.9</f>
        <v>0</v>
      </c>
      <c r="DA42" s="151">
        <v>110.439</v>
      </c>
      <c r="DB42" s="138">
        <f>DA42*0.9*0.9</f>
        <v>89.45559</v>
      </c>
      <c r="DC42" s="138">
        <f>DD42*0.9*0.9</f>
        <v>0</v>
      </c>
      <c r="DD42" s="169"/>
      <c r="DF42" s="159">
        <f>CX42-CX42*10/100</f>
        <v>0</v>
      </c>
      <c r="DG42" s="159">
        <f>DF42*0.9</f>
        <v>0</v>
      </c>
      <c r="DH42" s="159">
        <f>CZ42-CZ42*10/100</f>
        <v>0</v>
      </c>
      <c r="DI42" s="159">
        <f t="shared" ref="DI42:DI54" si="142">DH42*0.9</f>
        <v>0</v>
      </c>
      <c r="DJ42" s="159">
        <f>DB42-DB42*10/100</f>
        <v>80.510031</v>
      </c>
      <c r="DK42" s="159">
        <f t="shared" ref="DK42:DK54" si="143">DJ42*0.9</f>
        <v>72.4590279</v>
      </c>
      <c r="DL42" s="159">
        <f t="shared" ref="DL42:DL54" si="144">DM42*0.9</f>
        <v>0</v>
      </c>
      <c r="DM42" s="159">
        <f>DC42-DC42*10/100</f>
        <v>0</v>
      </c>
      <c r="DP42" s="169"/>
      <c r="DQ42" s="146">
        <f>DP42*0.7*1.05</f>
        <v>0</v>
      </c>
      <c r="DR42" s="146"/>
      <c r="DS42" s="146">
        <f>DR42*0.7*1.05</f>
        <v>0</v>
      </c>
      <c r="DT42" s="167"/>
      <c r="DU42" s="146">
        <f>99.4*0.9</f>
        <v>89.46</v>
      </c>
      <c r="DV42" s="192"/>
      <c r="DW42" s="146">
        <f>DV42*0.7*1.05</f>
        <v>0</v>
      </c>
      <c r="DX42" s="159">
        <f>DQ42-DQ42*10/100</f>
        <v>0</v>
      </c>
      <c r="DY42" s="159">
        <f t="shared" ref="DY42:DY54" si="145">DX42*0.9</f>
        <v>0</v>
      </c>
      <c r="DZ42" s="159">
        <f>DS42-DS42*10/100</f>
        <v>0</v>
      </c>
      <c r="EA42" s="159">
        <f t="shared" ref="EA42:EA54" si="146">DZ42*0.9</f>
        <v>0</v>
      </c>
      <c r="EB42" s="159">
        <f>DU42-DU42*10/100</f>
        <v>80.514</v>
      </c>
      <c r="EC42" s="159">
        <f t="shared" ref="EC42:EC54" si="147">EB42*0.9</f>
        <v>72.4626</v>
      </c>
      <c r="ED42" s="159">
        <f t="shared" ref="ED42:ED54" si="148">EE42*0.9</f>
        <v>0</v>
      </c>
      <c r="EE42" s="159">
        <f>DW42-DW42*10/100</f>
        <v>0</v>
      </c>
      <c r="EF42" s="146"/>
      <c r="EG42" s="202">
        <f>DQ42+EF42</f>
        <v>0</v>
      </c>
      <c r="EH42" s="202">
        <f>DS42+EF42</f>
        <v>0</v>
      </c>
      <c r="EI42" s="202">
        <f>DU42+EF42</f>
        <v>89.46</v>
      </c>
      <c r="EJ42" s="202">
        <f>DW42+EF42</f>
        <v>0</v>
      </c>
      <c r="EK42" s="159">
        <f>EG42-EG42*10/100</f>
        <v>0</v>
      </c>
      <c r="EL42" s="159">
        <f t="shared" ref="EL42:EL54" si="149">EK42*0.9</f>
        <v>0</v>
      </c>
      <c r="EM42" s="159">
        <f>EH42-EH42*10/100</f>
        <v>0</v>
      </c>
      <c r="EN42" s="159">
        <f t="shared" ref="EN42:EN54" si="150">EM42*0.9</f>
        <v>0</v>
      </c>
      <c r="EO42" s="159">
        <f>EI42-EI42*10/100</f>
        <v>80.514</v>
      </c>
      <c r="EP42" s="159">
        <f t="shared" ref="EP42:EP54" si="151">EO42*0.9</f>
        <v>72.4626</v>
      </c>
      <c r="EQ42" s="159">
        <f t="shared" ref="EQ42:EQ54" si="152">ER42*0.9</f>
        <v>0</v>
      </c>
      <c r="ER42" s="159">
        <f>EJ42-EJ42*10/100</f>
        <v>0</v>
      </c>
      <c r="ET42" s="202">
        <v>0</v>
      </c>
      <c r="EU42" s="202">
        <v>0</v>
      </c>
      <c r="EV42" s="202">
        <v>0</v>
      </c>
      <c r="EW42" s="202">
        <v>0</v>
      </c>
      <c r="EX42" s="212">
        <f t="shared" ref="EX42:FA44" si="153">ET42+(ET42*5/100)</f>
        <v>0</v>
      </c>
      <c r="EY42" s="212">
        <f t="shared" si="153"/>
        <v>0</v>
      </c>
      <c r="EZ42" s="212">
        <f t="shared" si="153"/>
        <v>0</v>
      </c>
      <c r="FA42" s="212">
        <f t="shared" si="153"/>
        <v>0</v>
      </c>
      <c r="FB42" s="213">
        <f t="shared" ref="FB42:FE44" si="154">EX42-(EX42*30/100)</f>
        <v>0</v>
      </c>
      <c r="FC42" s="213">
        <f t="shared" si="154"/>
        <v>0</v>
      </c>
      <c r="FD42" s="213">
        <f t="shared" si="154"/>
        <v>0</v>
      </c>
      <c r="FE42" s="213">
        <f t="shared" si="154"/>
        <v>0</v>
      </c>
      <c r="FF42" s="215">
        <v>0</v>
      </c>
      <c r="FG42" s="215">
        <f t="shared" ref="FG42:FG54" si="155">FF42*0.9</f>
        <v>0</v>
      </c>
      <c r="FH42" s="215">
        <v>0</v>
      </c>
      <c r="FI42" s="215">
        <f t="shared" ref="FI42:FI54" si="156">FH42*0.9</f>
        <v>0</v>
      </c>
      <c r="FJ42" s="215">
        <v>72.459</v>
      </c>
      <c r="FK42" s="215">
        <f>FJ42*0.9</f>
        <v>65.2131</v>
      </c>
      <c r="FL42" s="215">
        <f>FM42*0.9</f>
        <v>0</v>
      </c>
      <c r="FM42" s="221">
        <v>0</v>
      </c>
      <c r="FN42" s="225"/>
      <c r="FO42" s="223">
        <f t="shared" si="137"/>
        <v>0</v>
      </c>
      <c r="FP42" s="223"/>
      <c r="FQ42" s="223">
        <f t="shared" si="129"/>
        <v>0</v>
      </c>
      <c r="FR42" s="223">
        <v>732.16</v>
      </c>
      <c r="FS42" s="223">
        <f t="shared" si="130"/>
        <v>538.1376</v>
      </c>
      <c r="FT42" s="223"/>
      <c r="FU42" s="223">
        <f t="shared" si="131"/>
        <v>0</v>
      </c>
      <c r="FV42" s="235">
        <v>0</v>
      </c>
      <c r="FW42" s="236">
        <f t="shared" si="139"/>
        <v>0</v>
      </c>
      <c r="FX42" s="236">
        <f t="shared" si="132"/>
        <v>0</v>
      </c>
      <c r="FY42" s="236">
        <v>0</v>
      </c>
      <c r="FZ42" s="236">
        <f>GA42*0.7*1.05</f>
        <v>679.14</v>
      </c>
      <c r="GA42" s="236">
        <v>924</v>
      </c>
      <c r="GB42" s="236">
        <f t="shared" si="134"/>
        <v>0</v>
      </c>
      <c r="GC42" s="239">
        <v>0</v>
      </c>
      <c r="GD42" s="235">
        <v>0</v>
      </c>
      <c r="GE42" s="236">
        <f t="shared" ref="GE42:GE49" si="157">GD42*0.9</f>
        <v>0</v>
      </c>
      <c r="GF42" s="236">
        <f t="shared" ref="GF42:GF49" si="158">GG42*0.9</f>
        <v>0</v>
      </c>
      <c r="GG42" s="239">
        <v>0</v>
      </c>
      <c r="GH42" s="236">
        <f>GI42*0.9</f>
        <v>748.44</v>
      </c>
      <c r="GI42" s="239">
        <v>831.6</v>
      </c>
      <c r="GJ42" s="236">
        <f t="shared" ref="GJ42:GJ50" si="159">GK42*0.9</f>
        <v>0</v>
      </c>
      <c r="GK42" s="239">
        <v>0</v>
      </c>
    </row>
    <row r="43" customHeight="1" spans="1:193">
      <c r="A43" s="32"/>
      <c r="B43" s="54" t="s">
        <v>436</v>
      </c>
      <c r="C43" s="42" t="s">
        <v>453</v>
      </c>
      <c r="D43" s="42"/>
      <c r="E43" s="42" t="s">
        <v>360</v>
      </c>
      <c r="F43" s="42" t="s">
        <v>379</v>
      </c>
      <c r="G43" s="42" t="s">
        <v>454</v>
      </c>
      <c r="H43" s="42" t="s">
        <v>455</v>
      </c>
      <c r="I43" s="42" t="s">
        <v>456</v>
      </c>
      <c r="J43" s="74">
        <v>380.1</v>
      </c>
      <c r="K43" s="74"/>
      <c r="L43" s="74"/>
      <c r="M43" s="74"/>
      <c r="N43" s="75">
        <f>O43*0.9</f>
        <v>0</v>
      </c>
      <c r="O43" s="84"/>
      <c r="P43" s="75">
        <f>Q43*0.9</f>
        <v>0</v>
      </c>
      <c r="Q43" s="84"/>
      <c r="R43" s="75">
        <f>S43*0.9</f>
        <v>0</v>
      </c>
      <c r="S43" s="84"/>
      <c r="T43" s="75">
        <f>U43*0.9</f>
        <v>0</v>
      </c>
      <c r="U43" s="76"/>
      <c r="V43" s="75">
        <f>W43*0.9</f>
        <v>0</v>
      </c>
      <c r="W43" s="76"/>
      <c r="X43" s="75">
        <f>Y43*0.9</f>
        <v>0</v>
      </c>
      <c r="Y43" s="76"/>
      <c r="Z43" s="75">
        <f>AA43*0.9</f>
        <v>0</v>
      </c>
      <c r="AA43" s="76"/>
      <c r="AB43" s="75">
        <f>AC43*0.9</f>
        <v>0</v>
      </c>
      <c r="AC43" s="76"/>
      <c r="AD43" s="75">
        <f>AE43*0.9</f>
        <v>0</v>
      </c>
      <c r="AE43" s="112"/>
      <c r="AF43" s="75">
        <v>0</v>
      </c>
      <c r="AG43" s="112"/>
      <c r="AH43" s="75">
        <v>0</v>
      </c>
      <c r="AI43" s="112"/>
      <c r="AJ43" s="75">
        <v>0</v>
      </c>
      <c r="AK43" s="112"/>
      <c r="AL43" s="116"/>
      <c r="AM43" s="4">
        <v>0</v>
      </c>
      <c r="AN43" s="116"/>
      <c r="AO43" s="4">
        <v>0</v>
      </c>
      <c r="AP43" s="116"/>
      <c r="AQ43" s="4">
        <v>0</v>
      </c>
      <c r="AR43" s="116">
        <v>267.3</v>
      </c>
      <c r="AS43" s="4"/>
      <c r="AT43" s="4"/>
      <c r="AU43" s="112"/>
      <c r="AV43" s="4"/>
      <c r="AW43" s="112"/>
      <c r="AX43" s="4"/>
      <c r="AY43" s="112"/>
      <c r="AZ43" s="4">
        <v>142.29</v>
      </c>
      <c r="BA43" s="116">
        <v>94.124835</v>
      </c>
      <c r="BB43" s="112"/>
      <c r="BC43" s="4"/>
      <c r="BD43" s="112"/>
      <c r="BE43" s="4"/>
      <c r="BF43" s="112"/>
      <c r="BG43" s="4">
        <v>142.29</v>
      </c>
      <c r="BH43" s="112">
        <v>104.58</v>
      </c>
      <c r="BM43" s="142">
        <f>AE43*0.9</f>
        <v>0</v>
      </c>
      <c r="BN43" s="143">
        <f>BM43*0.9</f>
        <v>0</v>
      </c>
      <c r="BO43" s="144">
        <f>AG43*0.9</f>
        <v>0</v>
      </c>
      <c r="BP43" s="144">
        <f>BO43*0.9</f>
        <v>0</v>
      </c>
      <c r="BQ43" s="144">
        <f>AI43*0.9</f>
        <v>0</v>
      </c>
      <c r="BR43" s="144">
        <f>BQ43*0.9</f>
        <v>0</v>
      </c>
      <c r="BS43" s="144">
        <f>BT43*0.9</f>
        <v>0</v>
      </c>
      <c r="BT43" s="142">
        <f>AK43*0.9</f>
        <v>0</v>
      </c>
      <c r="BU43" s="8">
        <f>AL43*0.9</f>
        <v>0</v>
      </c>
      <c r="BV43" s="8">
        <f>BU43*0.9</f>
        <v>0</v>
      </c>
      <c r="BW43" s="8">
        <f>AN43*0.9</f>
        <v>0</v>
      </c>
      <c r="BX43" s="149">
        <f>BW43*0.9</f>
        <v>0</v>
      </c>
      <c r="BY43" s="8">
        <f>AP43*0.9</f>
        <v>0</v>
      </c>
      <c r="BZ43" s="8">
        <f>BY43*0.9</f>
        <v>0</v>
      </c>
      <c r="CA43" s="8">
        <f>CB43*0.9</f>
        <v>216.513</v>
      </c>
      <c r="CB43" s="8">
        <f>AR43*0.9</f>
        <v>240.57</v>
      </c>
      <c r="CC43" s="142">
        <f>AU43*0.9</f>
        <v>0</v>
      </c>
      <c r="CD43" s="151">
        <f>CC43*0.9*0.9</f>
        <v>0</v>
      </c>
      <c r="CE43" s="151">
        <f>AW43*0.9</f>
        <v>0</v>
      </c>
      <c r="CF43" s="151">
        <f>CE43*0.9*0.9</f>
        <v>0</v>
      </c>
      <c r="CG43" s="151">
        <f>AY43*0.9</f>
        <v>0</v>
      </c>
      <c r="CH43" s="151">
        <f>CG43*0.9*0.9</f>
        <v>0</v>
      </c>
      <c r="CI43" s="151">
        <f>CJ43*0.9*0.9</f>
        <v>68.617004715</v>
      </c>
      <c r="CJ43" s="152">
        <f>BA43*0.9</f>
        <v>84.7123515</v>
      </c>
      <c r="CK43" s="159">
        <f>CD43-CD43*10/100</f>
        <v>0</v>
      </c>
      <c r="CL43" s="159">
        <f>CF43-CF43*10/100</f>
        <v>0</v>
      </c>
      <c r="CM43" s="159">
        <f t="shared" si="141"/>
        <v>0</v>
      </c>
      <c r="CN43" s="159">
        <f t="shared" si="141"/>
        <v>61.7553042435</v>
      </c>
      <c r="CO43" s="160">
        <f>BB43*0.9</f>
        <v>0</v>
      </c>
      <c r="CP43" s="161">
        <f>CO43*0.9*0.9</f>
        <v>0</v>
      </c>
      <c r="CQ43" s="160">
        <f>BD43*0.9</f>
        <v>0</v>
      </c>
      <c r="CR43" s="161">
        <f>CQ43*0.9*0.9</f>
        <v>0</v>
      </c>
      <c r="CS43" s="160">
        <f>BF43*0.9</f>
        <v>0</v>
      </c>
      <c r="CT43" s="161">
        <f>CS43*0.9*0.9</f>
        <v>0</v>
      </c>
      <c r="CU43" s="167">
        <f>CV43*0.9*0.9</f>
        <v>76.23882</v>
      </c>
      <c r="CV43" s="168">
        <f>BH43*0.9</f>
        <v>94.122</v>
      </c>
      <c r="CW43" s="169"/>
      <c r="CX43" s="151">
        <f>CW43*0.9*0.9</f>
        <v>0</v>
      </c>
      <c r="CY43" s="138"/>
      <c r="CZ43" s="138">
        <f>CY43*0.9*0.9</f>
        <v>0</v>
      </c>
      <c r="DA43" s="138"/>
      <c r="DB43" s="138">
        <f>DA43*0.9*0.9</f>
        <v>0</v>
      </c>
      <c r="DC43" s="138">
        <f>DD43*0.9*0.9</f>
        <v>76.23882</v>
      </c>
      <c r="DD43" s="152">
        <v>94.122</v>
      </c>
      <c r="DF43" s="159">
        <f>CX43-CX43*10/100</f>
        <v>0</v>
      </c>
      <c r="DG43" s="159">
        <f>DF43*0.9</f>
        <v>0</v>
      </c>
      <c r="DH43" s="159">
        <f>CZ43-CZ43*10/100</f>
        <v>0</v>
      </c>
      <c r="DI43" s="159">
        <f t="shared" si="142"/>
        <v>0</v>
      </c>
      <c r="DJ43" s="159">
        <f>DB43-DB43*10/100</f>
        <v>0</v>
      </c>
      <c r="DK43" s="159">
        <f t="shared" si="143"/>
        <v>0</v>
      </c>
      <c r="DL43" s="159">
        <f t="shared" si="144"/>
        <v>61.7534442</v>
      </c>
      <c r="DM43" s="159">
        <f>DC43-DC43*10/100</f>
        <v>68.614938</v>
      </c>
      <c r="DP43" s="169"/>
      <c r="DQ43" s="146">
        <f>DP43*0.7*1.05</f>
        <v>0</v>
      </c>
      <c r="DR43" s="146"/>
      <c r="DS43" s="146">
        <f>DR43*0.7*1.05</f>
        <v>0</v>
      </c>
      <c r="DT43" s="146"/>
      <c r="DU43" s="146">
        <f>DT43*0.7*1.05</f>
        <v>0</v>
      </c>
      <c r="DV43" s="193"/>
      <c r="DW43" s="146">
        <f>84.71*0.9</f>
        <v>76.239</v>
      </c>
      <c r="DX43" s="159">
        <f>DQ43-DQ43*10/100</f>
        <v>0</v>
      </c>
      <c r="DY43" s="159">
        <f t="shared" si="145"/>
        <v>0</v>
      </c>
      <c r="DZ43" s="159">
        <f>DS43-DS43*10/100</f>
        <v>0</v>
      </c>
      <c r="EA43" s="159">
        <f t="shared" si="146"/>
        <v>0</v>
      </c>
      <c r="EB43" s="159">
        <f>DU43-DU43*10/100</f>
        <v>0</v>
      </c>
      <c r="EC43" s="159">
        <f t="shared" si="147"/>
        <v>0</v>
      </c>
      <c r="ED43" s="159">
        <f t="shared" si="148"/>
        <v>61.75359</v>
      </c>
      <c r="EE43" s="159">
        <f>DW43-DW43*10/100</f>
        <v>68.6151</v>
      </c>
      <c r="EF43" s="146"/>
      <c r="EG43" s="202">
        <f>DQ43+EF43</f>
        <v>0</v>
      </c>
      <c r="EH43" s="202">
        <f>DS43+EF43</f>
        <v>0</v>
      </c>
      <c r="EI43" s="202">
        <f>DU43+EF43</f>
        <v>0</v>
      </c>
      <c r="EJ43" s="202">
        <f>DW43+EF43</f>
        <v>76.239</v>
      </c>
      <c r="EK43" s="159">
        <f>EG43-EG43*10/100</f>
        <v>0</v>
      </c>
      <c r="EL43" s="159">
        <f t="shared" si="149"/>
        <v>0</v>
      </c>
      <c r="EM43" s="159">
        <f>EH43-EH43*10/100</f>
        <v>0</v>
      </c>
      <c r="EN43" s="159">
        <f t="shared" si="150"/>
        <v>0</v>
      </c>
      <c r="EO43" s="159">
        <f>EI43-EI43*10/100</f>
        <v>0</v>
      </c>
      <c r="EP43" s="159">
        <f t="shared" si="151"/>
        <v>0</v>
      </c>
      <c r="EQ43" s="159">
        <f t="shared" si="152"/>
        <v>61.75359</v>
      </c>
      <c r="ER43" s="159">
        <f>EJ43-EJ43*10/100</f>
        <v>68.6151</v>
      </c>
      <c r="ET43" s="202">
        <v>0</v>
      </c>
      <c r="EU43" s="202">
        <v>0</v>
      </c>
      <c r="EV43" s="202">
        <v>0</v>
      </c>
      <c r="EW43" s="202">
        <v>0</v>
      </c>
      <c r="EX43" s="212">
        <f t="shared" si="153"/>
        <v>0</v>
      </c>
      <c r="EY43" s="212">
        <f t="shared" si="153"/>
        <v>0</v>
      </c>
      <c r="EZ43" s="212">
        <f t="shared" si="153"/>
        <v>0</v>
      </c>
      <c r="FA43" s="212">
        <f t="shared" si="153"/>
        <v>0</v>
      </c>
      <c r="FB43" s="213">
        <f t="shared" si="154"/>
        <v>0</v>
      </c>
      <c r="FC43" s="213">
        <f t="shared" si="154"/>
        <v>0</v>
      </c>
      <c r="FD43" s="213">
        <f t="shared" si="154"/>
        <v>0</v>
      </c>
      <c r="FE43" s="213">
        <f t="shared" si="154"/>
        <v>0</v>
      </c>
      <c r="FF43" s="215">
        <v>0</v>
      </c>
      <c r="FG43" s="215">
        <f t="shared" si="155"/>
        <v>0</v>
      </c>
      <c r="FH43" s="215">
        <v>0</v>
      </c>
      <c r="FI43" s="215">
        <f t="shared" si="156"/>
        <v>0</v>
      </c>
      <c r="FJ43" s="215">
        <v>0</v>
      </c>
      <c r="FK43" s="215">
        <f>FJ43*0.9</f>
        <v>0</v>
      </c>
      <c r="FL43" s="215">
        <f>FM43*0.9</f>
        <v>55.5822</v>
      </c>
      <c r="FM43" s="221">
        <v>61.758</v>
      </c>
      <c r="FN43" s="225"/>
      <c r="FO43" s="223">
        <f t="shared" si="137"/>
        <v>0</v>
      </c>
      <c r="FP43" s="223"/>
      <c r="FQ43" s="223">
        <f t="shared" si="129"/>
        <v>0</v>
      </c>
      <c r="FR43" s="223"/>
      <c r="FS43" s="223">
        <f t="shared" si="130"/>
        <v>0</v>
      </c>
      <c r="FT43" s="223"/>
      <c r="FU43" s="223">
        <f t="shared" si="131"/>
        <v>0</v>
      </c>
      <c r="FV43" s="235">
        <v>0</v>
      </c>
      <c r="FW43" s="236">
        <f t="shared" si="139"/>
        <v>0</v>
      </c>
      <c r="FX43" s="236">
        <f t="shared" si="132"/>
        <v>0</v>
      </c>
      <c r="FY43" s="236">
        <v>0</v>
      </c>
      <c r="FZ43" s="236">
        <f t="shared" si="133"/>
        <v>0</v>
      </c>
      <c r="GA43" s="236">
        <v>0</v>
      </c>
      <c r="GB43" s="236">
        <f>GC43*0.8</f>
        <v>44.464</v>
      </c>
      <c r="GC43" s="239">
        <v>55.58</v>
      </c>
      <c r="GD43" s="235">
        <v>0</v>
      </c>
      <c r="GE43" s="236">
        <f t="shared" si="157"/>
        <v>0</v>
      </c>
      <c r="GF43" s="236">
        <f t="shared" si="158"/>
        <v>0</v>
      </c>
      <c r="GG43" s="239">
        <v>0</v>
      </c>
      <c r="GH43" s="236">
        <f t="shared" ref="GH43:GH49" si="160">GI43*0.9</f>
        <v>0</v>
      </c>
      <c r="GI43" s="239">
        <v>0</v>
      </c>
      <c r="GJ43" s="236">
        <f t="shared" si="159"/>
        <v>50.022</v>
      </c>
      <c r="GK43" s="239">
        <v>55.58</v>
      </c>
    </row>
    <row r="44" customHeight="1" spans="1:193">
      <c r="A44" s="32"/>
      <c r="B44" s="54" t="s">
        <v>436</v>
      </c>
      <c r="C44" s="42" t="s">
        <v>391</v>
      </c>
      <c r="D44" s="42"/>
      <c r="E44" s="42" t="s">
        <v>360</v>
      </c>
      <c r="F44" s="42" t="s">
        <v>457</v>
      </c>
      <c r="G44" s="42" t="s">
        <v>458</v>
      </c>
      <c r="H44" s="42"/>
      <c r="I44" s="42"/>
      <c r="J44" s="74"/>
      <c r="K44" s="74"/>
      <c r="L44" s="74"/>
      <c r="M44" s="74"/>
      <c r="N44" s="75"/>
      <c r="O44" s="84"/>
      <c r="P44" s="75"/>
      <c r="Q44" s="84"/>
      <c r="R44" s="75"/>
      <c r="S44" s="84"/>
      <c r="T44" s="75"/>
      <c r="U44" s="76"/>
      <c r="V44" s="75"/>
      <c r="W44" s="76"/>
      <c r="X44" s="75"/>
      <c r="Y44" s="76"/>
      <c r="Z44" s="75"/>
      <c r="AA44" s="76"/>
      <c r="AB44" s="75"/>
      <c r="AC44" s="76"/>
      <c r="AD44" s="75"/>
      <c r="AE44" s="112"/>
      <c r="AF44" s="75"/>
      <c r="AG44" s="112"/>
      <c r="AH44" s="75"/>
      <c r="AI44" s="112"/>
      <c r="AJ44" s="75"/>
      <c r="AK44" s="112"/>
      <c r="AL44" s="116"/>
      <c r="AM44" s="4"/>
      <c r="AN44" s="116"/>
      <c r="AO44" s="4"/>
      <c r="AP44" s="116"/>
      <c r="AQ44" s="4"/>
      <c r="AR44" s="112"/>
      <c r="AS44" s="4"/>
      <c r="AT44" s="4"/>
      <c r="AU44" s="116"/>
      <c r="AV44" s="4"/>
      <c r="AW44" s="112"/>
      <c r="AX44" s="4"/>
      <c r="AY44" s="112"/>
      <c r="AZ44" s="4"/>
      <c r="BA44" s="112"/>
      <c r="BB44" s="112"/>
      <c r="BC44" s="4"/>
      <c r="BD44" s="112"/>
      <c r="BE44" s="4"/>
      <c r="BF44" s="112"/>
      <c r="BG44" s="4"/>
      <c r="BH44" s="112"/>
      <c r="BM44" s="142"/>
      <c r="BN44" s="143"/>
      <c r="BO44" s="144"/>
      <c r="BP44" s="144"/>
      <c r="BQ44" s="144"/>
      <c r="BR44" s="144"/>
      <c r="BS44" s="144"/>
      <c r="BT44" s="142"/>
      <c r="BU44" s="8"/>
      <c r="BV44" s="8"/>
      <c r="BW44" s="8"/>
      <c r="BX44" s="149"/>
      <c r="BY44" s="8"/>
      <c r="BZ44" s="8"/>
      <c r="CA44" s="8"/>
      <c r="CB44" s="8"/>
      <c r="CC44" s="142"/>
      <c r="CD44" s="151"/>
      <c r="CE44" s="151"/>
      <c r="CF44" s="151"/>
      <c r="CG44" s="151"/>
      <c r="CH44" s="151"/>
      <c r="CI44" s="151"/>
      <c r="CJ44" s="152"/>
      <c r="CK44" s="159">
        <f>CD44-CD44*10/100</f>
        <v>0</v>
      </c>
      <c r="CL44" s="159">
        <f>CF44-CF44*10/100</f>
        <v>0</v>
      </c>
      <c r="CM44" s="159">
        <f t="shared" si="141"/>
        <v>0</v>
      </c>
      <c r="CN44" s="159">
        <f t="shared" si="141"/>
        <v>0</v>
      </c>
      <c r="CO44" s="160"/>
      <c r="CP44" s="161"/>
      <c r="CQ44" s="160"/>
      <c r="CR44" s="161"/>
      <c r="CS44" s="160"/>
      <c r="CT44" s="161"/>
      <c r="CU44" s="167"/>
      <c r="CV44" s="168"/>
      <c r="CW44" s="169"/>
      <c r="CX44" s="151"/>
      <c r="CY44" s="138"/>
      <c r="CZ44" s="138"/>
      <c r="DA44" s="138"/>
      <c r="DB44" s="138"/>
      <c r="DC44" s="138"/>
      <c r="DD44" s="169"/>
      <c r="DF44" s="159">
        <f>CX44-CX44*10/100</f>
        <v>0</v>
      </c>
      <c r="DG44" s="159">
        <f>DF44*0.9</f>
        <v>0</v>
      </c>
      <c r="DH44" s="159">
        <f>CZ44-CZ44*10/100</f>
        <v>0</v>
      </c>
      <c r="DI44" s="159">
        <f t="shared" si="142"/>
        <v>0</v>
      </c>
      <c r="DJ44" s="159">
        <f>DB44-DB44*10/100</f>
        <v>0</v>
      </c>
      <c r="DK44" s="159">
        <f t="shared" si="143"/>
        <v>0</v>
      </c>
      <c r="DL44" s="159">
        <f t="shared" si="144"/>
        <v>0</v>
      </c>
      <c r="DM44" s="159">
        <f>DC44-DC44*10/100</f>
        <v>0</v>
      </c>
      <c r="DP44" s="169"/>
      <c r="DQ44" s="146"/>
      <c r="DR44" s="146"/>
      <c r="DS44" s="146"/>
      <c r="DT44" s="146"/>
      <c r="DU44" s="146"/>
      <c r="DV44" s="192"/>
      <c r="DW44" s="146"/>
      <c r="DX44" s="159">
        <f>DQ44-DQ44*10/100</f>
        <v>0</v>
      </c>
      <c r="DY44" s="159">
        <f t="shared" si="145"/>
        <v>0</v>
      </c>
      <c r="DZ44" s="159">
        <f>DS44-DS44*10/100</f>
        <v>0</v>
      </c>
      <c r="EA44" s="159">
        <f t="shared" si="146"/>
        <v>0</v>
      </c>
      <c r="EB44" s="159">
        <f>DU44-DU44*10/100</f>
        <v>0</v>
      </c>
      <c r="EC44" s="159">
        <f t="shared" si="147"/>
        <v>0</v>
      </c>
      <c r="ED44" s="159">
        <f t="shared" si="148"/>
        <v>0</v>
      </c>
      <c r="EE44" s="159">
        <f>DW44-DW44*10/100</f>
        <v>0</v>
      </c>
      <c r="EF44" s="146">
        <v>754.8</v>
      </c>
      <c r="EG44" s="202">
        <f>EF44*0.7*1.05</f>
        <v>554.778</v>
      </c>
      <c r="EH44" s="202">
        <v>0</v>
      </c>
      <c r="EI44" s="202">
        <v>0</v>
      </c>
      <c r="EJ44" s="202">
        <v>0</v>
      </c>
      <c r="EK44" s="159">
        <f>EG44-EG44*10/100</f>
        <v>499.3002</v>
      </c>
      <c r="EL44" s="159">
        <f t="shared" si="149"/>
        <v>449.37018</v>
      </c>
      <c r="EM44" s="159">
        <f>EH44-EH44*10/100</f>
        <v>0</v>
      </c>
      <c r="EN44" s="159">
        <f t="shared" si="150"/>
        <v>0</v>
      </c>
      <c r="EO44" s="159">
        <f>EI44-EI44*10/100</f>
        <v>0</v>
      </c>
      <c r="EP44" s="159">
        <f t="shared" si="151"/>
        <v>0</v>
      </c>
      <c r="EQ44" s="159">
        <f t="shared" si="152"/>
        <v>0</v>
      </c>
      <c r="ER44" s="159">
        <f>EJ44-EJ44*10/100</f>
        <v>0</v>
      </c>
      <c r="ET44" s="202">
        <v>1037.85</v>
      </c>
      <c r="EU44" s="202">
        <v>0</v>
      </c>
      <c r="EV44" s="202">
        <v>0</v>
      </c>
      <c r="EW44" s="202">
        <v>0</v>
      </c>
      <c r="EX44" s="212">
        <f t="shared" si="153"/>
        <v>1089.7425</v>
      </c>
      <c r="EY44" s="212">
        <f t="shared" si="153"/>
        <v>0</v>
      </c>
      <c r="EZ44" s="212">
        <f t="shared" si="153"/>
        <v>0</v>
      </c>
      <c r="FA44" s="212">
        <f t="shared" si="153"/>
        <v>0</v>
      </c>
      <c r="FB44" s="213">
        <f t="shared" si="154"/>
        <v>762.81975</v>
      </c>
      <c r="FC44" s="213">
        <f t="shared" si="154"/>
        <v>0</v>
      </c>
      <c r="FD44" s="213">
        <f t="shared" si="154"/>
        <v>0</v>
      </c>
      <c r="FE44" s="213">
        <f t="shared" si="154"/>
        <v>0</v>
      </c>
      <c r="FF44" s="215">
        <v>762.81975</v>
      </c>
      <c r="FG44" s="215">
        <f t="shared" si="155"/>
        <v>686.537775</v>
      </c>
      <c r="FH44" s="215">
        <v>0</v>
      </c>
      <c r="FI44" s="215">
        <f t="shared" si="156"/>
        <v>0</v>
      </c>
      <c r="FJ44" s="215">
        <v>0</v>
      </c>
      <c r="FK44" s="215">
        <f>FJ44*0.9</f>
        <v>0</v>
      </c>
      <c r="FL44" s="215">
        <f>FM44*0.9</f>
        <v>0</v>
      </c>
      <c r="FM44" s="221">
        <v>0</v>
      </c>
      <c r="FN44" s="225">
        <v>1087.8</v>
      </c>
      <c r="FO44" s="223">
        <f t="shared" si="137"/>
        <v>799.533</v>
      </c>
      <c r="FP44" s="223"/>
      <c r="FQ44" s="223">
        <f t="shared" si="129"/>
        <v>0</v>
      </c>
      <c r="FR44" s="223"/>
      <c r="FS44" s="223">
        <f t="shared" si="130"/>
        <v>0</v>
      </c>
      <c r="FT44" s="223"/>
      <c r="FU44" s="223">
        <f t="shared" si="131"/>
        <v>0</v>
      </c>
      <c r="FV44" s="235">
        <v>799.533</v>
      </c>
      <c r="FW44" s="236">
        <f t="shared" si="139"/>
        <v>719.5797</v>
      </c>
      <c r="FX44" s="236">
        <f t="shared" si="132"/>
        <v>0</v>
      </c>
      <c r="FY44" s="236">
        <v>0</v>
      </c>
      <c r="FZ44" s="236">
        <f t="shared" si="133"/>
        <v>0</v>
      </c>
      <c r="GA44" s="236">
        <v>0</v>
      </c>
      <c r="GB44" s="236">
        <f t="shared" si="134"/>
        <v>0</v>
      </c>
      <c r="GC44" s="239">
        <v>0</v>
      </c>
      <c r="GD44" s="235">
        <v>719.58</v>
      </c>
      <c r="GE44" s="236">
        <f t="shared" si="157"/>
        <v>647.622</v>
      </c>
      <c r="GF44" s="236">
        <f t="shared" si="158"/>
        <v>0</v>
      </c>
      <c r="GG44" s="239">
        <v>0</v>
      </c>
      <c r="GH44" s="236">
        <f t="shared" si="160"/>
        <v>0</v>
      </c>
      <c r="GI44" s="239">
        <v>0</v>
      </c>
      <c r="GJ44" s="236">
        <f t="shared" si="159"/>
        <v>0</v>
      </c>
      <c r="GK44" s="239">
        <v>0</v>
      </c>
    </row>
    <row r="45" customHeight="1" spans="1:193">
      <c r="A45" s="32" t="s">
        <v>459</v>
      </c>
      <c r="B45" s="54" t="s">
        <v>436</v>
      </c>
      <c r="C45" s="42" t="s">
        <v>395</v>
      </c>
      <c r="D45" s="42" t="s">
        <v>396</v>
      </c>
      <c r="E45" s="42" t="s">
        <v>360</v>
      </c>
      <c r="F45" s="42" t="s">
        <v>395</v>
      </c>
      <c r="G45" s="43" t="s">
        <v>397</v>
      </c>
      <c r="H45" s="42" t="s">
        <v>460</v>
      </c>
      <c r="I45" s="92"/>
      <c r="J45" s="83">
        <v>196.3</v>
      </c>
      <c r="K45" s="83">
        <v>196.3</v>
      </c>
      <c r="L45" s="83">
        <v>196.3</v>
      </c>
      <c r="M45" s="83"/>
      <c r="N45" s="75">
        <f t="shared" ref="N45:N54" si="161">O45*0.9</f>
        <v>123.669</v>
      </c>
      <c r="O45" s="84">
        <f t="shared" ref="O45:O54" si="162">J45*1.7-J45</f>
        <v>137.41</v>
      </c>
      <c r="P45" s="75">
        <f t="shared" ref="P45:P54" si="163">Q45*0.9</f>
        <v>123.669</v>
      </c>
      <c r="Q45" s="84">
        <f>K45*1.7-K45</f>
        <v>137.41</v>
      </c>
      <c r="R45" s="75">
        <f t="shared" ref="R45:R54" si="164">S45*0.9</f>
        <v>247.4892</v>
      </c>
      <c r="S45" s="91">
        <v>274.988</v>
      </c>
      <c r="T45" s="75">
        <f t="shared" ref="T45:T54" si="165">U45*0.9</f>
        <v>0</v>
      </c>
      <c r="U45" s="76"/>
      <c r="V45" s="75">
        <f t="shared" ref="V45:V54" si="166">W45*0.9</f>
        <v>0</v>
      </c>
      <c r="W45" s="76"/>
      <c r="X45" s="75"/>
      <c r="Y45" s="76"/>
      <c r="Z45" s="75"/>
      <c r="AA45" s="76"/>
      <c r="AB45" s="75"/>
      <c r="AC45" s="76"/>
      <c r="AD45" s="75"/>
      <c r="AE45" s="112"/>
      <c r="AF45" s="75"/>
      <c r="AG45" s="112"/>
      <c r="AH45" s="75"/>
      <c r="AI45" s="112"/>
      <c r="AJ45" s="75"/>
      <c r="AK45" s="112"/>
      <c r="AL45" s="116"/>
      <c r="AM45" s="4"/>
      <c r="AN45" s="116"/>
      <c r="AO45" s="4"/>
      <c r="AP45" s="116"/>
      <c r="AQ45" s="4"/>
      <c r="AR45" s="116"/>
      <c r="AS45" s="4"/>
      <c r="AT45" s="4"/>
      <c r="AU45" s="116"/>
      <c r="AV45" s="4"/>
      <c r="AW45" s="116"/>
      <c r="AX45" s="4"/>
      <c r="AY45" s="112"/>
      <c r="AZ45" s="4"/>
      <c r="BA45" s="116"/>
      <c r="BB45" s="112"/>
      <c r="BC45" s="4"/>
      <c r="BD45" s="112"/>
      <c r="BE45" s="4"/>
      <c r="BF45" s="112"/>
      <c r="BG45" s="4"/>
      <c r="BH45" s="112"/>
      <c r="BM45" s="142">
        <f t="shared" ref="BM45:BM54" si="167">AE45*0.9</f>
        <v>0</v>
      </c>
      <c r="BN45" s="143">
        <f t="shared" ref="BN45:BN54" si="168">BM45*0.9</f>
        <v>0</v>
      </c>
      <c r="BO45" s="144">
        <f t="shared" ref="BO45:BO54" si="169">AG45*0.9</f>
        <v>0</v>
      </c>
      <c r="BP45" s="144">
        <f t="shared" ref="BP45:BP54" si="170">BO45*0.9</f>
        <v>0</v>
      </c>
      <c r="BQ45" s="144">
        <f t="shared" ref="BQ45:BQ54" si="171">AI45*0.9</f>
        <v>0</v>
      </c>
      <c r="BR45" s="144">
        <f t="shared" ref="BR45:BR54" si="172">BQ45*0.9</f>
        <v>0</v>
      </c>
      <c r="BS45" s="144">
        <f t="shared" ref="BS45:BS54" si="173">BT45*0.9</f>
        <v>0</v>
      </c>
      <c r="BT45" s="142">
        <f t="shared" ref="BT45:BT54" si="174">AK45*0.9</f>
        <v>0</v>
      </c>
      <c r="BU45" s="8">
        <f t="shared" ref="BU45:BU54" si="175">AL45*0.9</f>
        <v>0</v>
      </c>
      <c r="BV45" s="8">
        <f t="shared" ref="BV45:BV54" si="176">BU45*0.9</f>
        <v>0</v>
      </c>
      <c r="BW45" s="8">
        <f t="shared" ref="BW45:BW54" si="177">AN45*0.9</f>
        <v>0</v>
      </c>
      <c r="BX45" s="149">
        <f t="shared" ref="BX45:BX54" si="178">BW45*0.9</f>
        <v>0</v>
      </c>
      <c r="BY45" s="8">
        <f t="shared" ref="BY45:BY54" si="179">AP45*0.9</f>
        <v>0</v>
      </c>
      <c r="BZ45" s="8">
        <f t="shared" ref="BZ45:BZ54" si="180">BY45*0.9</f>
        <v>0</v>
      </c>
      <c r="CA45" s="8">
        <f t="shared" ref="CA45:CA54" si="181">CB45*0.9</f>
        <v>0</v>
      </c>
      <c r="CB45" s="8">
        <f t="shared" ref="CB45:CB54" si="182">AR45*0.9</f>
        <v>0</v>
      </c>
      <c r="CC45" s="142">
        <f t="shared" ref="CC45:CC54" si="183">AU45*0.9</f>
        <v>0</v>
      </c>
      <c r="CD45" s="151">
        <f t="shared" ref="CD45:CD54" si="184">CC45*0.9*0.9</f>
        <v>0</v>
      </c>
      <c r="CE45" s="151">
        <f t="shared" ref="CE45:CE54" si="185">AW45*0.9</f>
        <v>0</v>
      </c>
      <c r="CF45" s="151">
        <f t="shared" ref="CF45:CF54" si="186">CE45*0.9*0.9</f>
        <v>0</v>
      </c>
      <c r="CG45" s="151">
        <f t="shared" ref="CG45:CG54" si="187">AY45*0.9</f>
        <v>0</v>
      </c>
      <c r="CH45" s="151">
        <f t="shared" ref="CH45:CH54" si="188">CG45*0.9*0.9</f>
        <v>0</v>
      </c>
      <c r="CI45" s="151">
        <f t="shared" ref="CI45:CI54" si="189">CJ45*0.9*0.9</f>
        <v>0</v>
      </c>
      <c r="CJ45" s="152">
        <f t="shared" ref="CJ45:CJ54" si="190">BA45*0.9</f>
        <v>0</v>
      </c>
      <c r="CK45" s="159">
        <f t="shared" ref="CK45:CK54" si="191">CD45-CD45*10/100</f>
        <v>0</v>
      </c>
      <c r="CL45" s="159">
        <f t="shared" ref="CL45:CL54" si="192">CF45-CF45*10/100</f>
        <v>0</v>
      </c>
      <c r="CM45" s="159">
        <f t="shared" ref="CM45:CM54" si="193">CH45-CH45*10/100</f>
        <v>0</v>
      </c>
      <c r="CN45" s="159">
        <f t="shared" ref="CN45:CN54" si="194">CI45-CI45*10/100</f>
        <v>0</v>
      </c>
      <c r="CO45" s="160">
        <f t="shared" ref="CO45:CO54" si="195">BB45*0.9</f>
        <v>0</v>
      </c>
      <c r="CP45" s="161">
        <f t="shared" ref="CP45:CP54" si="196">CO45*0.9*0.9</f>
        <v>0</v>
      </c>
      <c r="CQ45" s="160">
        <f t="shared" ref="CQ45:CQ54" si="197">BD45*0.9</f>
        <v>0</v>
      </c>
      <c r="CR45" s="161">
        <f t="shared" ref="CR45:CR54" si="198">CQ45*0.9*0.9</f>
        <v>0</v>
      </c>
      <c r="CS45" s="160">
        <f t="shared" ref="CS45:CS54" si="199">BF45*0.9</f>
        <v>0</v>
      </c>
      <c r="CT45" s="161">
        <f t="shared" ref="CT45:CT54" si="200">CS45*0.9*0.9</f>
        <v>0</v>
      </c>
      <c r="CU45" s="167">
        <f t="shared" ref="CU45:CU54" si="201">CV45*0.9*0.9</f>
        <v>0</v>
      </c>
      <c r="CV45" s="168">
        <f t="shared" ref="CV45:CV54" si="202">BH45*0.9</f>
        <v>0</v>
      </c>
      <c r="CW45" s="169"/>
      <c r="CX45" s="151">
        <f t="shared" ref="CX45:CX54" si="203">CW45*0.9*0.9</f>
        <v>0</v>
      </c>
      <c r="CY45" s="138"/>
      <c r="CZ45" s="138">
        <f t="shared" ref="CZ45:CZ54" si="204">CY45*0.9*0.9</f>
        <v>0</v>
      </c>
      <c r="DA45" s="138"/>
      <c r="DB45" s="138">
        <f t="shared" ref="DB45:DB54" si="205">DA45*0.9*0.9</f>
        <v>0</v>
      </c>
      <c r="DC45" s="138">
        <f t="shared" ref="DC45:DC54" si="206">DD45*0.9*0.9</f>
        <v>0</v>
      </c>
      <c r="DD45" s="169"/>
      <c r="DE45" s="12" t="s">
        <v>362</v>
      </c>
      <c r="DF45" s="159">
        <f t="shared" ref="DF45:DF54" si="207">CX45-CX45*10/100</f>
        <v>0</v>
      </c>
      <c r="DG45" s="159">
        <f t="shared" ref="DG45:DG54" si="208">DF45*0.9</f>
        <v>0</v>
      </c>
      <c r="DH45" s="159">
        <f t="shared" ref="DH45:DH54" si="209">CZ45-CZ45*10/100</f>
        <v>0</v>
      </c>
      <c r="DI45" s="159">
        <f t="shared" si="142"/>
        <v>0</v>
      </c>
      <c r="DJ45" s="159">
        <f t="shared" ref="DJ45:DJ54" si="210">DB45-DB45*10/100</f>
        <v>0</v>
      </c>
      <c r="DK45" s="159">
        <f t="shared" si="143"/>
        <v>0</v>
      </c>
      <c r="DL45" s="159">
        <f t="shared" si="144"/>
        <v>0</v>
      </c>
      <c r="DM45" s="159">
        <f t="shared" ref="DM45:DM54" si="211">DC45-DC45*10/100</f>
        <v>0</v>
      </c>
      <c r="DP45" s="169">
        <v>790.02</v>
      </c>
      <c r="DQ45" s="146">
        <f>DP45*0.7*1.05*0.9</f>
        <v>522.59823</v>
      </c>
      <c r="DR45" s="146">
        <v>790.02</v>
      </c>
      <c r="DS45" s="146">
        <f>DR45*0.7*1.05*0.9</f>
        <v>522.59823</v>
      </c>
      <c r="DT45" s="146">
        <v>790.02</v>
      </c>
      <c r="DU45" s="146">
        <f>DT45*0.7*1.05*0.9</f>
        <v>522.59823</v>
      </c>
      <c r="DV45" s="146">
        <v>790.02</v>
      </c>
      <c r="DW45" s="146">
        <f>DV45*0.7*1.05*0.9</f>
        <v>522.59823</v>
      </c>
      <c r="DX45" s="159">
        <f t="shared" ref="DX45:DX54" si="212">DQ45-DQ45*10/100</f>
        <v>470.338407</v>
      </c>
      <c r="DY45" s="159">
        <f t="shared" si="145"/>
        <v>423.3045663</v>
      </c>
      <c r="DZ45" s="159">
        <f t="shared" ref="DZ45:DZ54" si="213">DS45-DS45*10/100</f>
        <v>470.338407</v>
      </c>
      <c r="EA45" s="159">
        <f t="shared" si="146"/>
        <v>423.3045663</v>
      </c>
      <c r="EB45" s="159">
        <f t="shared" ref="EB45:EB54" si="214">DU45-DU45*10/100</f>
        <v>470.338407</v>
      </c>
      <c r="EC45" s="159">
        <f t="shared" si="147"/>
        <v>423.3045663</v>
      </c>
      <c r="ED45" s="159">
        <f t="shared" si="148"/>
        <v>423.3045663</v>
      </c>
      <c r="EE45" s="159">
        <f t="shared" ref="EE45:EE54" si="215">DW45-DW45*10/100</f>
        <v>470.338407</v>
      </c>
      <c r="EF45" s="146">
        <v>593.25</v>
      </c>
      <c r="EG45" s="202">
        <f>EF45*0.7*1.05</f>
        <v>436.03875</v>
      </c>
      <c r="EH45" s="202">
        <f>EF45*0.7*1.05</f>
        <v>436.03875</v>
      </c>
      <c r="EI45" s="202">
        <f>EF45*0.7*1.05</f>
        <v>436.03875</v>
      </c>
      <c r="EJ45" s="202">
        <f>EF45*0.7*1.05</f>
        <v>436.03875</v>
      </c>
      <c r="EK45" s="159">
        <f t="shared" ref="EK45:EK54" si="216">EG45-EG45*10/100</f>
        <v>392.434875</v>
      </c>
      <c r="EL45" s="159">
        <f t="shared" si="149"/>
        <v>353.1913875</v>
      </c>
      <c r="EM45" s="159">
        <f t="shared" ref="EM45:EM54" si="217">EH45-EH45*10/100</f>
        <v>392.434875</v>
      </c>
      <c r="EN45" s="159">
        <f t="shared" si="150"/>
        <v>353.1913875</v>
      </c>
      <c r="EO45" s="159">
        <f t="shared" ref="EO45:EO54" si="218">EI45-EI45*10/100</f>
        <v>392.434875</v>
      </c>
      <c r="EP45" s="159">
        <f t="shared" si="151"/>
        <v>353.1913875</v>
      </c>
      <c r="EQ45" s="159">
        <f t="shared" si="152"/>
        <v>353.1913875</v>
      </c>
      <c r="ER45" s="159">
        <f t="shared" ref="ER45:ER54" si="219">EJ45-EJ45*10/100</f>
        <v>392.434875</v>
      </c>
      <c r="ET45" s="202">
        <v>790.02</v>
      </c>
      <c r="EU45" s="202">
        <v>790.02</v>
      </c>
      <c r="EV45" s="202">
        <v>790.02</v>
      </c>
      <c r="EW45" s="202">
        <v>790.02</v>
      </c>
      <c r="EX45" s="212">
        <f t="shared" ref="EX45:EX52" si="220">ET45+(ET45*5/100)</f>
        <v>829.521</v>
      </c>
      <c r="EY45" s="212">
        <f t="shared" ref="EY45:EY52" si="221">EU45+(EU45*5/100)</f>
        <v>829.521</v>
      </c>
      <c r="EZ45" s="212">
        <f t="shared" ref="EZ45:EZ52" si="222">EV45+(EV45*5/100)</f>
        <v>829.521</v>
      </c>
      <c r="FA45" s="212">
        <f t="shared" ref="FA45:FA54" si="223">EW45+(EW45*5/100)</f>
        <v>829.521</v>
      </c>
      <c r="FB45" s="213">
        <f t="shared" ref="FB45:FB54" si="224">EX45-(EX45*30/100)</f>
        <v>580.6647</v>
      </c>
      <c r="FC45" s="213">
        <f t="shared" ref="FC45:FC54" si="225">EY45-(EY45*30/100)</f>
        <v>580.6647</v>
      </c>
      <c r="FD45" s="213">
        <f t="shared" ref="FD45:FD54" si="226">EZ45-(EZ45*30/100)</f>
        <v>580.6647</v>
      </c>
      <c r="FE45" s="213">
        <f t="shared" ref="FE45:FE54" si="227">FA45-(FA45*30/100)</f>
        <v>580.6647</v>
      </c>
      <c r="FF45" s="215">
        <v>580.6647</v>
      </c>
      <c r="FG45" s="215">
        <f t="shared" si="155"/>
        <v>522.59823</v>
      </c>
      <c r="FH45" s="215">
        <v>580.6647</v>
      </c>
      <c r="FI45" s="215">
        <f t="shared" si="156"/>
        <v>522.59823</v>
      </c>
      <c r="FJ45" s="215">
        <v>580.6647</v>
      </c>
      <c r="FK45" s="215">
        <f t="shared" ref="FK45:FK54" si="228">FJ45*0.9</f>
        <v>522.59823</v>
      </c>
      <c r="FL45" s="215">
        <f t="shared" ref="FL45:FL54" si="229">FM45*0.9</f>
        <v>522.59823</v>
      </c>
      <c r="FM45" s="221">
        <v>580.6647</v>
      </c>
      <c r="FN45" s="225">
        <v>892.08</v>
      </c>
      <c r="FO45" s="223">
        <f t="shared" si="137"/>
        <v>655.6788</v>
      </c>
      <c r="FP45" s="223">
        <v>892.08</v>
      </c>
      <c r="FQ45" s="223">
        <f t="shared" si="129"/>
        <v>655.6788</v>
      </c>
      <c r="FR45" s="223">
        <v>892.08</v>
      </c>
      <c r="FS45" s="223">
        <f t="shared" si="130"/>
        <v>655.6788</v>
      </c>
      <c r="FT45" s="223">
        <v>892.08</v>
      </c>
      <c r="FU45" s="223">
        <f t="shared" si="131"/>
        <v>655.6788</v>
      </c>
      <c r="FV45" s="235">
        <v>655.6788</v>
      </c>
      <c r="FW45" s="236">
        <f t="shared" si="139"/>
        <v>590.11092</v>
      </c>
      <c r="FX45" s="236">
        <f t="shared" si="132"/>
        <v>590.11092</v>
      </c>
      <c r="FY45" s="236">
        <v>655.6788</v>
      </c>
      <c r="FZ45" s="236">
        <f t="shared" si="133"/>
        <v>590.11092</v>
      </c>
      <c r="GA45" s="236">
        <v>655.6788</v>
      </c>
      <c r="GB45" s="236">
        <f t="shared" si="134"/>
        <v>590.11092</v>
      </c>
      <c r="GC45" s="239">
        <v>655.6788</v>
      </c>
      <c r="GD45" s="235">
        <v>590.11</v>
      </c>
      <c r="GE45" s="236">
        <f t="shared" si="157"/>
        <v>531.099</v>
      </c>
      <c r="GF45" s="236">
        <f t="shared" si="158"/>
        <v>531.099</v>
      </c>
      <c r="GG45" s="239">
        <v>590.11</v>
      </c>
      <c r="GH45" s="236">
        <f t="shared" si="160"/>
        <v>531.099</v>
      </c>
      <c r="GI45" s="239">
        <v>590.11</v>
      </c>
      <c r="GJ45" s="236">
        <f t="shared" si="159"/>
        <v>531.099</v>
      </c>
      <c r="GK45" s="239">
        <v>590.11</v>
      </c>
    </row>
    <row r="46" customHeight="1" spans="1:193">
      <c r="A46" s="32" t="s">
        <v>461</v>
      </c>
      <c r="B46" s="54" t="s">
        <v>436</v>
      </c>
      <c r="C46" s="42" t="s">
        <v>402</v>
      </c>
      <c r="D46" s="42" t="s">
        <v>396</v>
      </c>
      <c r="E46" s="42" t="s">
        <v>360</v>
      </c>
      <c r="F46" s="42" t="s">
        <v>402</v>
      </c>
      <c r="G46" s="55" t="s">
        <v>403</v>
      </c>
      <c r="H46" s="42" t="s">
        <v>462</v>
      </c>
      <c r="I46" s="89"/>
      <c r="J46" s="77">
        <v>161.868</v>
      </c>
      <c r="K46" s="77">
        <v>161.868</v>
      </c>
      <c r="L46" s="74"/>
      <c r="M46" s="74"/>
      <c r="N46" s="75">
        <f t="shared" si="161"/>
        <v>101.97684</v>
      </c>
      <c r="O46" s="84">
        <f t="shared" si="162"/>
        <v>113.3076</v>
      </c>
      <c r="P46" s="75">
        <f t="shared" si="163"/>
        <v>101.97684</v>
      </c>
      <c r="Q46" s="84">
        <f>K46*1.7-K46</f>
        <v>113.3076</v>
      </c>
      <c r="R46" s="75">
        <f t="shared" si="164"/>
        <v>0</v>
      </c>
      <c r="S46" s="84"/>
      <c r="T46" s="75">
        <f t="shared" si="165"/>
        <v>0</v>
      </c>
      <c r="U46" s="76"/>
      <c r="V46" s="75">
        <f t="shared" si="166"/>
        <v>0</v>
      </c>
      <c r="W46" s="76"/>
      <c r="X46" s="75"/>
      <c r="Y46" s="76"/>
      <c r="Z46" s="75"/>
      <c r="AA46" s="76"/>
      <c r="AB46" s="75"/>
      <c r="AC46" s="76"/>
      <c r="AD46" s="75"/>
      <c r="AE46" s="112"/>
      <c r="AF46" s="75"/>
      <c r="AG46" s="112"/>
      <c r="AH46" s="75"/>
      <c r="AI46" s="112"/>
      <c r="AJ46" s="75"/>
      <c r="AK46" s="112"/>
      <c r="AL46" s="116"/>
      <c r="AM46" s="4"/>
      <c r="AN46" s="116"/>
      <c r="AO46" s="4"/>
      <c r="AP46" s="116"/>
      <c r="AQ46" s="4"/>
      <c r="AR46" s="112"/>
      <c r="AS46" s="4"/>
      <c r="AT46" s="4"/>
      <c r="AU46" s="116"/>
      <c r="AV46" s="4"/>
      <c r="AW46" s="112"/>
      <c r="AX46" s="4"/>
      <c r="AY46" s="112"/>
      <c r="AZ46" s="4"/>
      <c r="BA46" s="112"/>
      <c r="BB46" s="112"/>
      <c r="BC46" s="4"/>
      <c r="BD46" s="112"/>
      <c r="BE46" s="4"/>
      <c r="BF46" s="112"/>
      <c r="BG46" s="4"/>
      <c r="BH46" s="112"/>
      <c r="BM46" s="142">
        <f t="shared" si="167"/>
        <v>0</v>
      </c>
      <c r="BN46" s="143">
        <f t="shared" si="168"/>
        <v>0</v>
      </c>
      <c r="BO46" s="144">
        <f t="shared" si="169"/>
        <v>0</v>
      </c>
      <c r="BP46" s="144">
        <f t="shared" si="170"/>
        <v>0</v>
      </c>
      <c r="BQ46" s="144">
        <f t="shared" si="171"/>
        <v>0</v>
      </c>
      <c r="BR46" s="144">
        <f t="shared" si="172"/>
        <v>0</v>
      </c>
      <c r="BS46" s="144">
        <f t="shared" si="173"/>
        <v>0</v>
      </c>
      <c r="BT46" s="142">
        <f t="shared" si="174"/>
        <v>0</v>
      </c>
      <c r="BU46" s="8">
        <f t="shared" si="175"/>
        <v>0</v>
      </c>
      <c r="BV46" s="8">
        <f t="shared" si="176"/>
        <v>0</v>
      </c>
      <c r="BW46" s="8">
        <f t="shared" si="177"/>
        <v>0</v>
      </c>
      <c r="BX46" s="149">
        <f t="shared" si="178"/>
        <v>0</v>
      </c>
      <c r="BY46" s="8">
        <f t="shared" si="179"/>
        <v>0</v>
      </c>
      <c r="BZ46" s="8">
        <f t="shared" si="180"/>
        <v>0</v>
      </c>
      <c r="CA46" s="8">
        <f t="shared" si="181"/>
        <v>0</v>
      </c>
      <c r="CB46" s="8">
        <f t="shared" si="182"/>
        <v>0</v>
      </c>
      <c r="CC46" s="142">
        <f t="shared" si="183"/>
        <v>0</v>
      </c>
      <c r="CD46" s="151">
        <f t="shared" si="184"/>
        <v>0</v>
      </c>
      <c r="CE46" s="151">
        <f t="shared" si="185"/>
        <v>0</v>
      </c>
      <c r="CF46" s="151">
        <f t="shared" si="186"/>
        <v>0</v>
      </c>
      <c r="CG46" s="151">
        <f t="shared" si="187"/>
        <v>0</v>
      </c>
      <c r="CH46" s="151">
        <f t="shared" si="188"/>
        <v>0</v>
      </c>
      <c r="CI46" s="151">
        <f t="shared" si="189"/>
        <v>0</v>
      </c>
      <c r="CJ46" s="152">
        <f t="shared" si="190"/>
        <v>0</v>
      </c>
      <c r="CK46" s="159">
        <f t="shared" si="191"/>
        <v>0</v>
      </c>
      <c r="CL46" s="159">
        <f t="shared" si="192"/>
        <v>0</v>
      </c>
      <c r="CM46" s="159">
        <f t="shared" si="193"/>
        <v>0</v>
      </c>
      <c r="CN46" s="159">
        <f t="shared" si="194"/>
        <v>0</v>
      </c>
      <c r="CO46" s="160">
        <f t="shared" si="195"/>
        <v>0</v>
      </c>
      <c r="CP46" s="161">
        <f t="shared" si="196"/>
        <v>0</v>
      </c>
      <c r="CQ46" s="160">
        <f t="shared" si="197"/>
        <v>0</v>
      </c>
      <c r="CR46" s="161">
        <f t="shared" si="198"/>
        <v>0</v>
      </c>
      <c r="CS46" s="160">
        <f t="shared" si="199"/>
        <v>0</v>
      </c>
      <c r="CT46" s="161">
        <f t="shared" si="200"/>
        <v>0</v>
      </c>
      <c r="CU46" s="167">
        <f t="shared" si="201"/>
        <v>0</v>
      </c>
      <c r="CV46" s="168">
        <f t="shared" si="202"/>
        <v>0</v>
      </c>
      <c r="CW46" s="169"/>
      <c r="CX46" s="151">
        <f t="shared" si="203"/>
        <v>0</v>
      </c>
      <c r="CY46" s="138"/>
      <c r="CZ46" s="138">
        <f t="shared" si="204"/>
        <v>0</v>
      </c>
      <c r="DA46" s="138"/>
      <c r="DB46" s="138">
        <f t="shared" si="205"/>
        <v>0</v>
      </c>
      <c r="DC46" s="138">
        <f t="shared" si="206"/>
        <v>0</v>
      </c>
      <c r="DD46" s="169"/>
      <c r="DE46" s="12" t="s">
        <v>362</v>
      </c>
      <c r="DF46" s="159">
        <f t="shared" si="207"/>
        <v>0</v>
      </c>
      <c r="DG46" s="159">
        <f t="shared" si="208"/>
        <v>0</v>
      </c>
      <c r="DH46" s="159">
        <f t="shared" si="209"/>
        <v>0</v>
      </c>
      <c r="DI46" s="159">
        <f t="shared" si="142"/>
        <v>0</v>
      </c>
      <c r="DJ46" s="159">
        <f t="shared" si="210"/>
        <v>0</v>
      </c>
      <c r="DK46" s="159">
        <f t="shared" si="143"/>
        <v>0</v>
      </c>
      <c r="DL46" s="159">
        <f t="shared" si="144"/>
        <v>0</v>
      </c>
      <c r="DM46" s="159">
        <f t="shared" si="211"/>
        <v>0</v>
      </c>
      <c r="DP46" s="169">
        <v>988.8</v>
      </c>
      <c r="DQ46" s="146">
        <f>DP46*0.7*1.05*0.9</f>
        <v>654.0912</v>
      </c>
      <c r="DR46" s="146">
        <v>988.8</v>
      </c>
      <c r="DS46" s="146">
        <f>DR46*0.7*1.05*0.9</f>
        <v>654.0912</v>
      </c>
      <c r="DT46" s="146">
        <v>988.8</v>
      </c>
      <c r="DU46" s="146">
        <f>DT46*0.7*1.05*0.9</f>
        <v>654.0912</v>
      </c>
      <c r="DV46" s="146">
        <v>988.8</v>
      </c>
      <c r="DW46" s="146">
        <f>DV46*0.7*1.05*0.9</f>
        <v>654.0912</v>
      </c>
      <c r="DX46" s="159">
        <f t="shared" si="212"/>
        <v>588.68208</v>
      </c>
      <c r="DY46" s="159">
        <f t="shared" si="145"/>
        <v>529.813872</v>
      </c>
      <c r="DZ46" s="159">
        <f t="shared" si="213"/>
        <v>588.68208</v>
      </c>
      <c r="EA46" s="159">
        <f t="shared" si="146"/>
        <v>529.813872</v>
      </c>
      <c r="EB46" s="159">
        <f t="shared" si="214"/>
        <v>588.68208</v>
      </c>
      <c r="EC46" s="159">
        <f t="shared" si="147"/>
        <v>529.813872</v>
      </c>
      <c r="ED46" s="159">
        <f t="shared" si="148"/>
        <v>529.813872</v>
      </c>
      <c r="EE46" s="159">
        <f t="shared" si="215"/>
        <v>588.68208</v>
      </c>
      <c r="EF46" s="146">
        <v>690.69</v>
      </c>
      <c r="EG46" s="202">
        <f>EF46*0.7*1.05</f>
        <v>507.65715</v>
      </c>
      <c r="EH46" s="202">
        <f>EF46*0.7*1.05</f>
        <v>507.65715</v>
      </c>
      <c r="EI46" s="202">
        <f>EF46*0.7*1.05</f>
        <v>507.65715</v>
      </c>
      <c r="EJ46" s="202">
        <f>EF46*0.7*1.05</f>
        <v>507.65715</v>
      </c>
      <c r="EK46" s="159">
        <f t="shared" si="216"/>
        <v>456.891435</v>
      </c>
      <c r="EL46" s="159">
        <f t="shared" si="149"/>
        <v>411.2022915</v>
      </c>
      <c r="EM46" s="159">
        <f t="shared" si="217"/>
        <v>456.891435</v>
      </c>
      <c r="EN46" s="159">
        <f t="shared" si="150"/>
        <v>411.2022915</v>
      </c>
      <c r="EO46" s="159">
        <f t="shared" si="218"/>
        <v>456.891435</v>
      </c>
      <c r="EP46" s="159">
        <f t="shared" si="151"/>
        <v>411.2022915</v>
      </c>
      <c r="EQ46" s="159">
        <f t="shared" si="152"/>
        <v>411.2022915</v>
      </c>
      <c r="ER46" s="159">
        <f t="shared" si="219"/>
        <v>456.891435</v>
      </c>
      <c r="ET46" s="202">
        <v>993.45</v>
      </c>
      <c r="EU46" s="202">
        <v>993.45</v>
      </c>
      <c r="EV46" s="202">
        <v>993.45</v>
      </c>
      <c r="EW46" s="202">
        <v>993.45</v>
      </c>
      <c r="EX46" s="212">
        <f t="shared" si="220"/>
        <v>1043.1225</v>
      </c>
      <c r="EY46" s="212">
        <f t="shared" si="221"/>
        <v>1043.1225</v>
      </c>
      <c r="EZ46" s="212">
        <f t="shared" si="222"/>
        <v>1043.1225</v>
      </c>
      <c r="FA46" s="212">
        <f t="shared" si="223"/>
        <v>1043.1225</v>
      </c>
      <c r="FB46" s="213">
        <f t="shared" si="224"/>
        <v>730.18575</v>
      </c>
      <c r="FC46" s="213">
        <f t="shared" si="225"/>
        <v>730.18575</v>
      </c>
      <c r="FD46" s="213">
        <f t="shared" si="226"/>
        <v>730.18575</v>
      </c>
      <c r="FE46" s="213">
        <f t="shared" si="227"/>
        <v>730.18575</v>
      </c>
      <c r="FF46" s="215">
        <v>730.18575</v>
      </c>
      <c r="FG46" s="215">
        <f t="shared" si="155"/>
        <v>657.167175</v>
      </c>
      <c r="FH46" s="215">
        <v>730.18575</v>
      </c>
      <c r="FI46" s="215">
        <f t="shared" si="156"/>
        <v>657.167175</v>
      </c>
      <c r="FJ46" s="215">
        <v>730.18575</v>
      </c>
      <c r="FK46" s="215">
        <f t="shared" si="228"/>
        <v>657.167175</v>
      </c>
      <c r="FL46" s="215">
        <f t="shared" si="229"/>
        <v>657.167175</v>
      </c>
      <c r="FM46" s="221">
        <v>730.18575</v>
      </c>
      <c r="FN46" s="225">
        <v>997.5</v>
      </c>
      <c r="FO46" s="223">
        <f t="shared" si="137"/>
        <v>733.1625</v>
      </c>
      <c r="FP46" s="223">
        <v>997.5</v>
      </c>
      <c r="FQ46" s="223">
        <f t="shared" si="129"/>
        <v>733.1625</v>
      </c>
      <c r="FR46" s="223">
        <v>997.5</v>
      </c>
      <c r="FS46" s="223">
        <f t="shared" si="130"/>
        <v>733.1625</v>
      </c>
      <c r="FT46" s="223">
        <v>997.5</v>
      </c>
      <c r="FU46" s="223">
        <f t="shared" si="131"/>
        <v>733.1625</v>
      </c>
      <c r="FV46" s="235">
        <v>733.1625</v>
      </c>
      <c r="FW46" s="236">
        <f t="shared" si="139"/>
        <v>659.84625</v>
      </c>
      <c r="FX46" s="236">
        <f t="shared" si="132"/>
        <v>659.84625</v>
      </c>
      <c r="FY46" s="236">
        <v>733.1625</v>
      </c>
      <c r="FZ46" s="236">
        <f t="shared" si="133"/>
        <v>659.84625</v>
      </c>
      <c r="GA46" s="236">
        <v>733.1625</v>
      </c>
      <c r="GB46" s="236">
        <f t="shared" si="134"/>
        <v>659.84625</v>
      </c>
      <c r="GC46" s="239">
        <v>733.1625</v>
      </c>
      <c r="GD46" s="235">
        <v>659.85</v>
      </c>
      <c r="GE46" s="236">
        <f t="shared" si="157"/>
        <v>593.865</v>
      </c>
      <c r="GF46" s="236">
        <f t="shared" si="158"/>
        <v>593.865</v>
      </c>
      <c r="GG46" s="239">
        <v>659.85</v>
      </c>
      <c r="GH46" s="236">
        <f t="shared" si="160"/>
        <v>593.865</v>
      </c>
      <c r="GI46" s="239">
        <v>659.85</v>
      </c>
      <c r="GJ46" s="236">
        <f t="shared" si="159"/>
        <v>593.865</v>
      </c>
      <c r="GK46" s="239">
        <v>659.85</v>
      </c>
    </row>
    <row r="47" customHeight="1" spans="1:193">
      <c r="A47" s="32" t="s">
        <v>463</v>
      </c>
      <c r="B47" s="54" t="s">
        <v>436</v>
      </c>
      <c r="C47" s="42" t="s">
        <v>86</v>
      </c>
      <c r="D47" s="42" t="s">
        <v>396</v>
      </c>
      <c r="E47" s="42" t="s">
        <v>360</v>
      </c>
      <c r="F47" s="42" t="s">
        <v>86</v>
      </c>
      <c r="G47" s="55" t="s">
        <v>403</v>
      </c>
      <c r="H47" s="42" t="s">
        <v>464</v>
      </c>
      <c r="I47" s="89"/>
      <c r="J47" s="83">
        <v>112.02</v>
      </c>
      <c r="K47" s="83">
        <v>120.54</v>
      </c>
      <c r="L47" s="90">
        <v>120.54</v>
      </c>
      <c r="M47" s="90"/>
      <c r="N47" s="75">
        <f t="shared" si="161"/>
        <v>70.5726</v>
      </c>
      <c r="O47" s="84">
        <f t="shared" si="162"/>
        <v>78.414</v>
      </c>
      <c r="P47" s="75">
        <f t="shared" si="163"/>
        <v>75.9402</v>
      </c>
      <c r="Q47" s="84">
        <f>K47*1.7-K47</f>
        <v>84.378</v>
      </c>
      <c r="R47" s="75">
        <f t="shared" si="164"/>
        <v>75.9402</v>
      </c>
      <c r="S47" s="84">
        <f>L47*1.7-L47</f>
        <v>84.378</v>
      </c>
      <c r="T47" s="75">
        <f t="shared" si="165"/>
        <v>0</v>
      </c>
      <c r="U47" s="76"/>
      <c r="V47" s="75">
        <f t="shared" si="166"/>
        <v>0</v>
      </c>
      <c r="W47" s="76"/>
      <c r="X47" s="75"/>
      <c r="Y47" s="76"/>
      <c r="Z47" s="75"/>
      <c r="AA47" s="76"/>
      <c r="AB47" s="75"/>
      <c r="AC47" s="76"/>
      <c r="AD47" s="75"/>
      <c r="AE47" s="112"/>
      <c r="AF47" s="75"/>
      <c r="AG47" s="112"/>
      <c r="AH47" s="75"/>
      <c r="AI47" s="112"/>
      <c r="AJ47" s="75"/>
      <c r="AK47" s="112"/>
      <c r="AL47" s="116"/>
      <c r="AM47" s="4"/>
      <c r="AN47" s="116"/>
      <c r="AO47" s="4"/>
      <c r="AP47" s="116"/>
      <c r="AQ47" s="4"/>
      <c r="AR47" s="116"/>
      <c r="AS47" s="4"/>
      <c r="AT47" s="4"/>
      <c r="AU47" s="116"/>
      <c r="AV47" s="4"/>
      <c r="AW47" s="116"/>
      <c r="AX47" s="4"/>
      <c r="AY47" s="116"/>
      <c r="AZ47" s="4"/>
      <c r="BA47" s="112"/>
      <c r="BB47" s="112"/>
      <c r="BC47" s="4"/>
      <c r="BD47" s="112"/>
      <c r="BE47" s="4"/>
      <c r="BF47" s="112"/>
      <c r="BG47" s="4"/>
      <c r="BH47" s="112"/>
      <c r="BM47" s="142">
        <f t="shared" si="167"/>
        <v>0</v>
      </c>
      <c r="BN47" s="143">
        <f t="shared" si="168"/>
        <v>0</v>
      </c>
      <c r="BO47" s="144">
        <f t="shared" si="169"/>
        <v>0</v>
      </c>
      <c r="BP47" s="144">
        <f t="shared" si="170"/>
        <v>0</v>
      </c>
      <c r="BQ47" s="144">
        <f t="shared" si="171"/>
        <v>0</v>
      </c>
      <c r="BR47" s="144">
        <f t="shared" si="172"/>
        <v>0</v>
      </c>
      <c r="BS47" s="144">
        <f t="shared" si="173"/>
        <v>0</v>
      </c>
      <c r="BT47" s="142">
        <f t="shared" si="174"/>
        <v>0</v>
      </c>
      <c r="BU47" s="8">
        <f t="shared" si="175"/>
        <v>0</v>
      </c>
      <c r="BV47" s="8">
        <f t="shared" si="176"/>
        <v>0</v>
      </c>
      <c r="BW47" s="8">
        <f t="shared" si="177"/>
        <v>0</v>
      </c>
      <c r="BX47" s="149">
        <f t="shared" si="178"/>
        <v>0</v>
      </c>
      <c r="BY47" s="8">
        <f t="shared" si="179"/>
        <v>0</v>
      </c>
      <c r="BZ47" s="8">
        <f t="shared" si="180"/>
        <v>0</v>
      </c>
      <c r="CA47" s="8">
        <f t="shared" si="181"/>
        <v>0</v>
      </c>
      <c r="CB47" s="8">
        <f t="shared" si="182"/>
        <v>0</v>
      </c>
      <c r="CC47" s="142">
        <f t="shared" si="183"/>
        <v>0</v>
      </c>
      <c r="CD47" s="151">
        <f t="shared" si="184"/>
        <v>0</v>
      </c>
      <c r="CE47" s="151">
        <f t="shared" si="185"/>
        <v>0</v>
      </c>
      <c r="CF47" s="151">
        <f t="shared" si="186"/>
        <v>0</v>
      </c>
      <c r="CG47" s="151">
        <f t="shared" si="187"/>
        <v>0</v>
      </c>
      <c r="CH47" s="151">
        <f t="shared" si="188"/>
        <v>0</v>
      </c>
      <c r="CI47" s="151">
        <f t="shared" si="189"/>
        <v>0</v>
      </c>
      <c r="CJ47" s="152">
        <f t="shared" si="190"/>
        <v>0</v>
      </c>
      <c r="CK47" s="159">
        <f t="shared" si="191"/>
        <v>0</v>
      </c>
      <c r="CL47" s="159">
        <f t="shared" si="192"/>
        <v>0</v>
      </c>
      <c r="CM47" s="159">
        <f t="shared" si="193"/>
        <v>0</v>
      </c>
      <c r="CN47" s="159">
        <f t="shared" si="194"/>
        <v>0</v>
      </c>
      <c r="CO47" s="160">
        <f t="shared" si="195"/>
        <v>0</v>
      </c>
      <c r="CP47" s="161">
        <f t="shared" si="196"/>
        <v>0</v>
      </c>
      <c r="CQ47" s="160">
        <f t="shared" si="197"/>
        <v>0</v>
      </c>
      <c r="CR47" s="161">
        <f t="shared" si="198"/>
        <v>0</v>
      </c>
      <c r="CS47" s="160">
        <f t="shared" si="199"/>
        <v>0</v>
      </c>
      <c r="CT47" s="161">
        <f t="shared" si="200"/>
        <v>0</v>
      </c>
      <c r="CU47" s="167">
        <f t="shared" si="201"/>
        <v>0</v>
      </c>
      <c r="CV47" s="168">
        <f t="shared" si="202"/>
        <v>0</v>
      </c>
      <c r="CW47" s="169"/>
      <c r="CX47" s="151">
        <f t="shared" si="203"/>
        <v>0</v>
      </c>
      <c r="CY47" s="138"/>
      <c r="CZ47" s="138">
        <f t="shared" si="204"/>
        <v>0</v>
      </c>
      <c r="DA47" s="138"/>
      <c r="DB47" s="138">
        <f t="shared" si="205"/>
        <v>0</v>
      </c>
      <c r="DC47" s="138">
        <f t="shared" si="206"/>
        <v>0</v>
      </c>
      <c r="DD47" s="169"/>
      <c r="DE47" s="12" t="s">
        <v>362</v>
      </c>
      <c r="DF47" s="159">
        <f t="shared" si="207"/>
        <v>0</v>
      </c>
      <c r="DG47" s="159">
        <f t="shared" si="208"/>
        <v>0</v>
      </c>
      <c r="DH47" s="159">
        <f t="shared" si="209"/>
        <v>0</v>
      </c>
      <c r="DI47" s="159">
        <f t="shared" si="142"/>
        <v>0</v>
      </c>
      <c r="DJ47" s="159">
        <f t="shared" si="210"/>
        <v>0</v>
      </c>
      <c r="DK47" s="159">
        <f t="shared" si="143"/>
        <v>0</v>
      </c>
      <c r="DL47" s="159">
        <f t="shared" si="144"/>
        <v>0</v>
      </c>
      <c r="DM47" s="159">
        <f t="shared" si="211"/>
        <v>0</v>
      </c>
      <c r="DP47" s="169">
        <v>988.8</v>
      </c>
      <c r="DQ47" s="146">
        <f>DP47*0.7*1.05*0.9</f>
        <v>654.0912</v>
      </c>
      <c r="DR47" s="146">
        <v>988.8</v>
      </c>
      <c r="DS47" s="146">
        <f>DR47*0.7*1.05*0.9</f>
        <v>654.0912</v>
      </c>
      <c r="DT47" s="146">
        <v>988.8</v>
      </c>
      <c r="DU47" s="146">
        <f>DT47*0.7*1.05*0.9</f>
        <v>654.0912</v>
      </c>
      <c r="DV47" s="146">
        <v>988.8</v>
      </c>
      <c r="DW47" s="146">
        <f>DV47*0.7*1.05*0.9</f>
        <v>654.0912</v>
      </c>
      <c r="DX47" s="159">
        <f t="shared" si="212"/>
        <v>588.68208</v>
      </c>
      <c r="DY47" s="159">
        <f t="shared" si="145"/>
        <v>529.813872</v>
      </c>
      <c r="DZ47" s="159">
        <f t="shared" si="213"/>
        <v>588.68208</v>
      </c>
      <c r="EA47" s="159">
        <f t="shared" si="146"/>
        <v>529.813872</v>
      </c>
      <c r="EB47" s="159">
        <f t="shared" si="214"/>
        <v>588.68208</v>
      </c>
      <c r="EC47" s="159">
        <f t="shared" si="147"/>
        <v>529.813872</v>
      </c>
      <c r="ED47" s="159">
        <f t="shared" si="148"/>
        <v>529.813872</v>
      </c>
      <c r="EE47" s="159">
        <f t="shared" si="215"/>
        <v>588.68208</v>
      </c>
      <c r="EF47" s="146">
        <v>690.69</v>
      </c>
      <c r="EG47" s="202">
        <f>EF47*0.7*1.05</f>
        <v>507.65715</v>
      </c>
      <c r="EH47" s="202">
        <f>EF47*0.7*1.05</f>
        <v>507.65715</v>
      </c>
      <c r="EI47" s="202">
        <f>EF47*0.7*1.05</f>
        <v>507.65715</v>
      </c>
      <c r="EJ47" s="202">
        <f>EF47*0.7*1.05</f>
        <v>507.65715</v>
      </c>
      <c r="EK47" s="159">
        <f t="shared" si="216"/>
        <v>456.891435</v>
      </c>
      <c r="EL47" s="159">
        <f t="shared" si="149"/>
        <v>411.2022915</v>
      </c>
      <c r="EM47" s="159">
        <f t="shared" si="217"/>
        <v>456.891435</v>
      </c>
      <c r="EN47" s="159">
        <f t="shared" si="150"/>
        <v>411.2022915</v>
      </c>
      <c r="EO47" s="159">
        <f t="shared" si="218"/>
        <v>456.891435</v>
      </c>
      <c r="EP47" s="159">
        <f t="shared" si="151"/>
        <v>411.2022915</v>
      </c>
      <c r="EQ47" s="159">
        <f t="shared" si="152"/>
        <v>411.2022915</v>
      </c>
      <c r="ER47" s="159">
        <f t="shared" si="219"/>
        <v>456.891435</v>
      </c>
      <c r="ET47" s="202">
        <v>993.45</v>
      </c>
      <c r="EU47" s="202">
        <v>993.45</v>
      </c>
      <c r="EV47" s="202">
        <v>993.45</v>
      </c>
      <c r="EW47" s="202">
        <v>993.45</v>
      </c>
      <c r="EX47" s="212">
        <f t="shared" si="220"/>
        <v>1043.1225</v>
      </c>
      <c r="EY47" s="212">
        <f t="shared" si="221"/>
        <v>1043.1225</v>
      </c>
      <c r="EZ47" s="212">
        <f t="shared" si="222"/>
        <v>1043.1225</v>
      </c>
      <c r="FA47" s="212">
        <f t="shared" si="223"/>
        <v>1043.1225</v>
      </c>
      <c r="FB47" s="213">
        <f t="shared" si="224"/>
        <v>730.18575</v>
      </c>
      <c r="FC47" s="213">
        <f t="shared" si="225"/>
        <v>730.18575</v>
      </c>
      <c r="FD47" s="213">
        <f t="shared" si="226"/>
        <v>730.18575</v>
      </c>
      <c r="FE47" s="213">
        <f t="shared" si="227"/>
        <v>730.18575</v>
      </c>
      <c r="FF47" s="215">
        <v>730.18575</v>
      </c>
      <c r="FG47" s="215">
        <f t="shared" si="155"/>
        <v>657.167175</v>
      </c>
      <c r="FH47" s="215">
        <v>730.18575</v>
      </c>
      <c r="FI47" s="215">
        <f t="shared" si="156"/>
        <v>657.167175</v>
      </c>
      <c r="FJ47" s="215">
        <v>730.18575</v>
      </c>
      <c r="FK47" s="215">
        <f t="shared" si="228"/>
        <v>657.167175</v>
      </c>
      <c r="FL47" s="215">
        <f t="shared" si="229"/>
        <v>657.167175</v>
      </c>
      <c r="FM47" s="221">
        <v>730.18575</v>
      </c>
      <c r="FN47" s="225">
        <v>997.5</v>
      </c>
      <c r="FO47" s="223">
        <f t="shared" si="137"/>
        <v>733.1625</v>
      </c>
      <c r="FP47" s="223">
        <v>997.5</v>
      </c>
      <c r="FQ47" s="223">
        <f t="shared" si="129"/>
        <v>733.1625</v>
      </c>
      <c r="FR47" s="223">
        <v>997.5</v>
      </c>
      <c r="FS47" s="223">
        <f t="shared" si="130"/>
        <v>733.1625</v>
      </c>
      <c r="FT47" s="223">
        <v>997.5</v>
      </c>
      <c r="FU47" s="223">
        <f t="shared" si="131"/>
        <v>733.1625</v>
      </c>
      <c r="FV47" s="235">
        <v>733.1625</v>
      </c>
      <c r="FW47" s="236">
        <f t="shared" si="139"/>
        <v>659.84625</v>
      </c>
      <c r="FX47" s="236">
        <f t="shared" si="132"/>
        <v>659.84625</v>
      </c>
      <c r="FY47" s="236">
        <v>733.1625</v>
      </c>
      <c r="FZ47" s="236">
        <f t="shared" si="133"/>
        <v>659.84625</v>
      </c>
      <c r="GA47" s="236">
        <v>733.1625</v>
      </c>
      <c r="GB47" s="236">
        <f t="shared" si="134"/>
        <v>659.84625</v>
      </c>
      <c r="GC47" s="239">
        <v>733.1625</v>
      </c>
      <c r="GD47" s="235">
        <v>659.85</v>
      </c>
      <c r="GE47" s="236">
        <f t="shared" si="157"/>
        <v>593.865</v>
      </c>
      <c r="GF47" s="236">
        <f t="shared" si="158"/>
        <v>593.865</v>
      </c>
      <c r="GG47" s="239">
        <v>659.85</v>
      </c>
      <c r="GH47" s="236">
        <f t="shared" si="160"/>
        <v>593.865</v>
      </c>
      <c r="GI47" s="239">
        <v>659.85</v>
      </c>
      <c r="GJ47" s="236">
        <f t="shared" si="159"/>
        <v>593.865</v>
      </c>
      <c r="GK47" s="239">
        <v>659.85</v>
      </c>
    </row>
    <row r="48" customHeight="1" spans="1:193">
      <c r="A48" s="32"/>
      <c r="B48" s="54" t="s">
        <v>436</v>
      </c>
      <c r="C48" s="42" t="s">
        <v>465</v>
      </c>
      <c r="D48" s="42" t="s">
        <v>396</v>
      </c>
      <c r="E48" s="42" t="s">
        <v>360</v>
      </c>
      <c r="F48" s="42" t="s">
        <v>465</v>
      </c>
      <c r="G48" s="34" t="s">
        <v>466</v>
      </c>
      <c r="H48" s="42"/>
      <c r="I48" s="89"/>
      <c r="J48" s="77">
        <v>137.76</v>
      </c>
      <c r="K48" s="77">
        <v>137.76</v>
      </c>
      <c r="L48" s="77">
        <v>137.76</v>
      </c>
      <c r="M48" s="77"/>
      <c r="N48" s="75">
        <f t="shared" si="161"/>
        <v>86.7888</v>
      </c>
      <c r="O48" s="84">
        <f t="shared" si="162"/>
        <v>96.432</v>
      </c>
      <c r="P48" s="75">
        <f t="shared" si="163"/>
        <v>86.7888</v>
      </c>
      <c r="Q48" s="84">
        <f>K48*1.7-K48</f>
        <v>96.432</v>
      </c>
      <c r="R48" s="75">
        <f t="shared" si="164"/>
        <v>86.7888</v>
      </c>
      <c r="S48" s="84">
        <f>L48*1.7-L48</f>
        <v>96.432</v>
      </c>
      <c r="T48" s="75">
        <f t="shared" si="165"/>
        <v>0</v>
      </c>
      <c r="U48" s="76"/>
      <c r="V48" s="75">
        <f t="shared" si="166"/>
        <v>0</v>
      </c>
      <c r="W48" s="106"/>
      <c r="X48" s="75"/>
      <c r="Y48" s="106"/>
      <c r="Z48" s="75"/>
      <c r="AA48" s="106"/>
      <c r="AB48" s="75"/>
      <c r="AC48" s="106"/>
      <c r="AD48" s="75"/>
      <c r="AE48" s="113"/>
      <c r="AF48" s="75"/>
      <c r="AG48" s="113"/>
      <c r="AH48" s="75"/>
      <c r="AI48" s="113"/>
      <c r="AJ48" s="75"/>
      <c r="AK48" s="113"/>
      <c r="AL48" s="116"/>
      <c r="AM48" s="4"/>
      <c r="AN48" s="116"/>
      <c r="AO48" s="4"/>
      <c r="AP48" s="116"/>
      <c r="AQ48" s="4"/>
      <c r="AR48" s="116"/>
      <c r="AS48" s="4"/>
      <c r="AT48" s="4"/>
      <c r="AU48" s="116"/>
      <c r="AV48" s="4"/>
      <c r="AW48" s="116"/>
      <c r="AX48" s="4"/>
      <c r="AY48" s="116"/>
      <c r="AZ48" s="4"/>
      <c r="BA48" s="112"/>
      <c r="BB48" s="112"/>
      <c r="BC48" s="4"/>
      <c r="BD48" s="112"/>
      <c r="BE48" s="112"/>
      <c r="BF48" s="112"/>
      <c r="BG48" s="4"/>
      <c r="BH48" s="112"/>
      <c r="BM48" s="142">
        <f t="shared" si="167"/>
        <v>0</v>
      </c>
      <c r="BN48" s="143">
        <f t="shared" si="168"/>
        <v>0</v>
      </c>
      <c r="BO48" s="144">
        <f t="shared" si="169"/>
        <v>0</v>
      </c>
      <c r="BP48" s="144">
        <f t="shared" si="170"/>
        <v>0</v>
      </c>
      <c r="BQ48" s="144">
        <f t="shared" si="171"/>
        <v>0</v>
      </c>
      <c r="BR48" s="144">
        <f t="shared" si="172"/>
        <v>0</v>
      </c>
      <c r="BS48" s="144">
        <f t="shared" si="173"/>
        <v>0</v>
      </c>
      <c r="BT48" s="142">
        <f t="shared" si="174"/>
        <v>0</v>
      </c>
      <c r="BU48" s="8">
        <f t="shared" si="175"/>
        <v>0</v>
      </c>
      <c r="BV48" s="8">
        <f t="shared" si="176"/>
        <v>0</v>
      </c>
      <c r="BW48" s="8">
        <f t="shared" si="177"/>
        <v>0</v>
      </c>
      <c r="BX48" s="149">
        <f t="shared" si="178"/>
        <v>0</v>
      </c>
      <c r="BY48" s="8">
        <f t="shared" si="179"/>
        <v>0</v>
      </c>
      <c r="BZ48" s="8">
        <f t="shared" si="180"/>
        <v>0</v>
      </c>
      <c r="CA48" s="8">
        <f t="shared" si="181"/>
        <v>0</v>
      </c>
      <c r="CB48" s="8">
        <f t="shared" si="182"/>
        <v>0</v>
      </c>
      <c r="CC48" s="142">
        <f t="shared" si="183"/>
        <v>0</v>
      </c>
      <c r="CD48" s="151">
        <f t="shared" si="184"/>
        <v>0</v>
      </c>
      <c r="CE48" s="151">
        <f t="shared" si="185"/>
        <v>0</v>
      </c>
      <c r="CF48" s="151">
        <f t="shared" si="186"/>
        <v>0</v>
      </c>
      <c r="CG48" s="151">
        <f t="shared" si="187"/>
        <v>0</v>
      </c>
      <c r="CH48" s="151">
        <f t="shared" si="188"/>
        <v>0</v>
      </c>
      <c r="CI48" s="151">
        <f t="shared" si="189"/>
        <v>0</v>
      </c>
      <c r="CJ48" s="152">
        <f t="shared" si="190"/>
        <v>0</v>
      </c>
      <c r="CK48" s="159">
        <f t="shared" si="191"/>
        <v>0</v>
      </c>
      <c r="CL48" s="159">
        <f t="shared" si="192"/>
        <v>0</v>
      </c>
      <c r="CM48" s="159">
        <f t="shared" si="193"/>
        <v>0</v>
      </c>
      <c r="CN48" s="159">
        <f t="shared" si="194"/>
        <v>0</v>
      </c>
      <c r="CO48" s="160">
        <f t="shared" si="195"/>
        <v>0</v>
      </c>
      <c r="CP48" s="161">
        <f t="shared" si="196"/>
        <v>0</v>
      </c>
      <c r="CQ48" s="160">
        <f t="shared" si="197"/>
        <v>0</v>
      </c>
      <c r="CR48" s="161">
        <f t="shared" si="198"/>
        <v>0</v>
      </c>
      <c r="CS48" s="160">
        <f t="shared" si="199"/>
        <v>0</v>
      </c>
      <c r="CT48" s="161">
        <f t="shared" si="200"/>
        <v>0</v>
      </c>
      <c r="CU48" s="167">
        <f t="shared" si="201"/>
        <v>0</v>
      </c>
      <c r="CV48" s="168">
        <f t="shared" si="202"/>
        <v>0</v>
      </c>
      <c r="CW48" s="169"/>
      <c r="CX48" s="151">
        <f t="shared" si="203"/>
        <v>0</v>
      </c>
      <c r="CY48" s="138"/>
      <c r="CZ48" s="138">
        <f t="shared" si="204"/>
        <v>0</v>
      </c>
      <c r="DA48" s="138"/>
      <c r="DB48" s="138">
        <f t="shared" si="205"/>
        <v>0</v>
      </c>
      <c r="DC48" s="138">
        <f t="shared" si="206"/>
        <v>0</v>
      </c>
      <c r="DD48" s="169"/>
      <c r="DF48" s="159">
        <f t="shared" si="207"/>
        <v>0</v>
      </c>
      <c r="DG48" s="159">
        <f t="shared" si="208"/>
        <v>0</v>
      </c>
      <c r="DH48" s="159">
        <f t="shared" si="209"/>
        <v>0</v>
      </c>
      <c r="DI48" s="159">
        <f t="shared" si="142"/>
        <v>0</v>
      </c>
      <c r="DJ48" s="159">
        <f t="shared" si="210"/>
        <v>0</v>
      </c>
      <c r="DK48" s="159">
        <f t="shared" si="143"/>
        <v>0</v>
      </c>
      <c r="DL48" s="159">
        <f t="shared" si="144"/>
        <v>0</v>
      </c>
      <c r="DM48" s="159">
        <f t="shared" si="211"/>
        <v>0</v>
      </c>
      <c r="DP48" s="169">
        <v>671.78</v>
      </c>
      <c r="DQ48" s="146">
        <f>DP48*0.7*1.05*0.9</f>
        <v>444.38247</v>
      </c>
      <c r="DR48" s="146">
        <v>671.78</v>
      </c>
      <c r="DS48" s="146">
        <f>DR48*0.7*1.05*0.9</f>
        <v>444.38247</v>
      </c>
      <c r="DT48" s="146">
        <v>671.78</v>
      </c>
      <c r="DU48" s="146">
        <f>DT48*0.7*1.05*0.9</f>
        <v>444.38247</v>
      </c>
      <c r="DV48" s="146">
        <v>671.78</v>
      </c>
      <c r="DW48" s="146">
        <f>DV48*0.7*1.05*0.9</f>
        <v>444.38247</v>
      </c>
      <c r="DX48" s="159">
        <f t="shared" si="212"/>
        <v>399.944223</v>
      </c>
      <c r="DY48" s="159">
        <f t="shared" si="145"/>
        <v>359.9498007</v>
      </c>
      <c r="DZ48" s="159">
        <f t="shared" si="213"/>
        <v>399.944223</v>
      </c>
      <c r="EA48" s="159">
        <f t="shared" si="146"/>
        <v>359.9498007</v>
      </c>
      <c r="EB48" s="159">
        <f t="shared" si="214"/>
        <v>399.944223</v>
      </c>
      <c r="EC48" s="159">
        <f t="shared" si="147"/>
        <v>359.9498007</v>
      </c>
      <c r="ED48" s="159">
        <f t="shared" si="148"/>
        <v>359.9498007</v>
      </c>
      <c r="EE48" s="159">
        <f t="shared" si="215"/>
        <v>399.944223</v>
      </c>
      <c r="EF48" s="146">
        <v>504</v>
      </c>
      <c r="EG48" s="202">
        <f>EF48*0.7*1.05</f>
        <v>370.44</v>
      </c>
      <c r="EH48" s="202">
        <f>EF48*0.7*1.05</f>
        <v>370.44</v>
      </c>
      <c r="EI48" s="202">
        <f>EF48*0.7*1.05</f>
        <v>370.44</v>
      </c>
      <c r="EJ48" s="202">
        <f>EF48*0.7*1.05</f>
        <v>370.44</v>
      </c>
      <c r="EK48" s="159">
        <f t="shared" si="216"/>
        <v>333.396</v>
      </c>
      <c r="EL48" s="159">
        <f t="shared" si="149"/>
        <v>300.0564</v>
      </c>
      <c r="EM48" s="159">
        <f t="shared" si="217"/>
        <v>333.396</v>
      </c>
      <c r="EN48" s="159">
        <f t="shared" si="150"/>
        <v>300.0564</v>
      </c>
      <c r="EO48" s="159">
        <f t="shared" si="218"/>
        <v>333.396</v>
      </c>
      <c r="EP48" s="159">
        <f t="shared" si="151"/>
        <v>300.0564</v>
      </c>
      <c r="EQ48" s="159">
        <f t="shared" si="152"/>
        <v>300.0564</v>
      </c>
      <c r="ER48" s="159">
        <f t="shared" si="219"/>
        <v>333.396</v>
      </c>
      <c r="ET48" s="202">
        <v>671.78</v>
      </c>
      <c r="EU48" s="202">
        <v>671.78</v>
      </c>
      <c r="EV48" s="202">
        <v>671.78</v>
      </c>
      <c r="EW48" s="202">
        <v>671.78</v>
      </c>
      <c r="EX48" s="212">
        <f t="shared" si="220"/>
        <v>705.369</v>
      </c>
      <c r="EY48" s="212">
        <f t="shared" si="221"/>
        <v>705.369</v>
      </c>
      <c r="EZ48" s="212">
        <f t="shared" si="222"/>
        <v>705.369</v>
      </c>
      <c r="FA48" s="212">
        <f t="shared" si="223"/>
        <v>705.369</v>
      </c>
      <c r="FB48" s="213">
        <f t="shared" si="224"/>
        <v>493.7583</v>
      </c>
      <c r="FC48" s="213">
        <f t="shared" si="225"/>
        <v>493.7583</v>
      </c>
      <c r="FD48" s="213">
        <f t="shared" si="226"/>
        <v>493.7583</v>
      </c>
      <c r="FE48" s="213">
        <f t="shared" si="227"/>
        <v>493.7583</v>
      </c>
      <c r="FF48" s="215">
        <v>493.7583</v>
      </c>
      <c r="FG48" s="215">
        <f t="shared" si="155"/>
        <v>444.38247</v>
      </c>
      <c r="FH48" s="215">
        <v>493.7583</v>
      </c>
      <c r="FI48" s="215">
        <f t="shared" si="156"/>
        <v>444.38247</v>
      </c>
      <c r="FJ48" s="215">
        <v>493.7583</v>
      </c>
      <c r="FK48" s="215">
        <f t="shared" si="228"/>
        <v>444.38247</v>
      </c>
      <c r="FL48" s="215">
        <f t="shared" si="229"/>
        <v>444.38247</v>
      </c>
      <c r="FM48" s="221">
        <v>493.7583</v>
      </c>
      <c r="FN48" s="225">
        <v>765.07</v>
      </c>
      <c r="FO48" s="223">
        <f t="shared" si="137"/>
        <v>562.32645</v>
      </c>
      <c r="FP48" s="223">
        <v>765.07</v>
      </c>
      <c r="FQ48" s="223">
        <f t="shared" si="129"/>
        <v>562.32645</v>
      </c>
      <c r="FR48" s="223">
        <v>765.07</v>
      </c>
      <c r="FS48" s="223">
        <f t="shared" si="130"/>
        <v>562.32645</v>
      </c>
      <c r="FT48" s="223">
        <v>765.07</v>
      </c>
      <c r="FU48" s="223">
        <f t="shared" si="131"/>
        <v>562.32645</v>
      </c>
      <c r="FV48" s="235">
        <v>562.32645</v>
      </c>
      <c r="FW48" s="236">
        <f t="shared" si="139"/>
        <v>506.093805</v>
      </c>
      <c r="FX48" s="236">
        <f t="shared" si="132"/>
        <v>506.093805</v>
      </c>
      <c r="FY48" s="236">
        <v>562.32645</v>
      </c>
      <c r="FZ48" s="236">
        <f t="shared" si="133"/>
        <v>506.093805</v>
      </c>
      <c r="GA48" s="236">
        <v>562.32645</v>
      </c>
      <c r="GB48" s="236">
        <f t="shared" si="134"/>
        <v>506.093805</v>
      </c>
      <c r="GC48" s="239">
        <v>562.32645</v>
      </c>
      <c r="GD48" s="235">
        <v>506.09</v>
      </c>
      <c r="GE48" s="236">
        <f t="shared" si="157"/>
        <v>455.481</v>
      </c>
      <c r="GF48" s="236">
        <f t="shared" si="158"/>
        <v>455.481</v>
      </c>
      <c r="GG48" s="239">
        <v>506.09</v>
      </c>
      <c r="GH48" s="236">
        <f t="shared" si="160"/>
        <v>455.481</v>
      </c>
      <c r="GI48" s="239">
        <v>506.09</v>
      </c>
      <c r="GJ48" s="236">
        <f t="shared" si="159"/>
        <v>455.481</v>
      </c>
      <c r="GK48" s="239">
        <v>506.09</v>
      </c>
    </row>
    <row r="49" customHeight="1" spans="1:193">
      <c r="A49" s="32" t="s">
        <v>467</v>
      </c>
      <c r="B49" s="54" t="s">
        <v>436</v>
      </c>
      <c r="C49" s="56" t="s">
        <v>468</v>
      </c>
      <c r="D49" s="42" t="s">
        <v>396</v>
      </c>
      <c r="E49" s="42" t="s">
        <v>360</v>
      </c>
      <c r="F49" s="42" t="s">
        <v>468</v>
      </c>
      <c r="G49" s="42" t="s">
        <v>469</v>
      </c>
      <c r="H49" s="42"/>
      <c r="I49" s="42"/>
      <c r="J49" s="83">
        <v>127.43</v>
      </c>
      <c r="K49" s="74"/>
      <c r="L49" s="74"/>
      <c r="M49" s="74"/>
      <c r="N49" s="75">
        <f t="shared" si="161"/>
        <v>80.2809</v>
      </c>
      <c r="O49" s="84">
        <f t="shared" si="162"/>
        <v>89.201</v>
      </c>
      <c r="P49" s="75">
        <f t="shared" si="163"/>
        <v>0</v>
      </c>
      <c r="Q49" s="84"/>
      <c r="R49" s="75">
        <f t="shared" si="164"/>
        <v>0</v>
      </c>
      <c r="S49" s="84"/>
      <c r="T49" s="75">
        <f t="shared" si="165"/>
        <v>0</v>
      </c>
      <c r="U49" s="76"/>
      <c r="V49" s="75">
        <f t="shared" si="166"/>
        <v>213.4251</v>
      </c>
      <c r="W49" s="76">
        <v>237.139</v>
      </c>
      <c r="X49" s="75">
        <f t="shared" ref="X49:X54" si="230">Y49*0.9</f>
        <v>0</v>
      </c>
      <c r="Y49" s="76"/>
      <c r="Z49" s="75">
        <f t="shared" ref="Z49:Z54" si="231">AA49*0.9</f>
        <v>0</v>
      </c>
      <c r="AA49" s="76"/>
      <c r="AB49" s="75">
        <f t="shared" ref="AB49:AB54" si="232">AC49*0.9</f>
        <v>213.4251</v>
      </c>
      <c r="AC49" s="76">
        <v>237.139</v>
      </c>
      <c r="AD49" s="75">
        <f t="shared" ref="AD49:AD54" si="233">AE49*0.9</f>
        <v>288.8109</v>
      </c>
      <c r="AE49" s="112">
        <v>320.901</v>
      </c>
      <c r="AF49" s="75">
        <v>0</v>
      </c>
      <c r="AG49" s="112"/>
      <c r="AH49" s="75">
        <v>308.32515</v>
      </c>
      <c r="AI49" s="112">
        <v>342.5835</v>
      </c>
      <c r="AJ49" s="75">
        <v>288.8109</v>
      </c>
      <c r="AK49" s="112">
        <v>320.901</v>
      </c>
      <c r="AL49" s="116"/>
      <c r="AM49" s="4">
        <v>0</v>
      </c>
      <c r="AN49" s="116"/>
      <c r="AO49" s="4">
        <v>0</v>
      </c>
      <c r="AP49" s="116"/>
      <c r="AQ49" s="4">
        <v>0</v>
      </c>
      <c r="AR49" s="116">
        <v>260.01</v>
      </c>
      <c r="AS49" s="4"/>
      <c r="AT49" s="4"/>
      <c r="AU49" s="116">
        <v>92.867985</v>
      </c>
      <c r="AV49" s="4">
        <v>140.39</v>
      </c>
      <c r="AW49" s="116">
        <v>92.867985</v>
      </c>
      <c r="AX49" s="4">
        <v>140.39</v>
      </c>
      <c r="AY49" s="116">
        <v>92.867985</v>
      </c>
      <c r="AZ49" s="4"/>
      <c r="BA49" s="112"/>
      <c r="BB49" s="112">
        <v>103.19</v>
      </c>
      <c r="BC49" s="4">
        <v>140.39</v>
      </c>
      <c r="BD49" s="112">
        <v>103.19</v>
      </c>
      <c r="BE49" s="112">
        <v>103.19</v>
      </c>
      <c r="BF49" s="112">
        <v>103.19</v>
      </c>
      <c r="BG49" s="4"/>
      <c r="BH49" s="112"/>
      <c r="BM49" s="142">
        <f t="shared" si="167"/>
        <v>288.8109</v>
      </c>
      <c r="BN49" s="143">
        <f t="shared" si="168"/>
        <v>259.92981</v>
      </c>
      <c r="BO49" s="144">
        <f t="shared" si="169"/>
        <v>0</v>
      </c>
      <c r="BP49" s="144">
        <f t="shared" si="170"/>
        <v>0</v>
      </c>
      <c r="BQ49" s="144">
        <f t="shared" si="171"/>
        <v>308.32515</v>
      </c>
      <c r="BR49" s="144">
        <f t="shared" si="172"/>
        <v>277.492635</v>
      </c>
      <c r="BS49" s="144">
        <f t="shared" si="173"/>
        <v>259.92981</v>
      </c>
      <c r="BT49" s="142">
        <f t="shared" si="174"/>
        <v>288.8109</v>
      </c>
      <c r="BU49" s="8">
        <f t="shared" si="175"/>
        <v>0</v>
      </c>
      <c r="BV49" s="8">
        <f t="shared" si="176"/>
        <v>0</v>
      </c>
      <c r="BW49" s="8">
        <f t="shared" si="177"/>
        <v>0</v>
      </c>
      <c r="BX49" s="149">
        <f t="shared" si="178"/>
        <v>0</v>
      </c>
      <c r="BY49" s="8">
        <f t="shared" si="179"/>
        <v>0</v>
      </c>
      <c r="BZ49" s="8">
        <f t="shared" si="180"/>
        <v>0</v>
      </c>
      <c r="CA49" s="8">
        <f t="shared" si="181"/>
        <v>210.6081</v>
      </c>
      <c r="CB49" s="8">
        <f t="shared" si="182"/>
        <v>234.009</v>
      </c>
      <c r="CC49" s="142">
        <f t="shared" si="183"/>
        <v>83.5811865</v>
      </c>
      <c r="CD49" s="151">
        <f t="shared" si="184"/>
        <v>67.700761065</v>
      </c>
      <c r="CE49" s="151">
        <f t="shared" si="185"/>
        <v>83.5811865</v>
      </c>
      <c r="CF49" s="151">
        <f t="shared" si="186"/>
        <v>67.700761065</v>
      </c>
      <c r="CG49" s="151">
        <f t="shared" si="187"/>
        <v>83.5811865</v>
      </c>
      <c r="CH49" s="151">
        <f t="shared" si="188"/>
        <v>67.700761065</v>
      </c>
      <c r="CI49" s="151">
        <f t="shared" si="189"/>
        <v>0</v>
      </c>
      <c r="CJ49" s="152">
        <f t="shared" si="190"/>
        <v>0</v>
      </c>
      <c r="CK49" s="159">
        <f t="shared" si="191"/>
        <v>60.9306849585</v>
      </c>
      <c r="CL49" s="159">
        <f t="shared" si="192"/>
        <v>60.9306849585</v>
      </c>
      <c r="CM49" s="159">
        <f t="shared" si="193"/>
        <v>60.9306849585</v>
      </c>
      <c r="CN49" s="159">
        <f t="shared" si="194"/>
        <v>0</v>
      </c>
      <c r="CO49" s="160">
        <f t="shared" si="195"/>
        <v>92.871</v>
      </c>
      <c r="CP49" s="161">
        <f t="shared" si="196"/>
        <v>75.22551</v>
      </c>
      <c r="CQ49" s="160">
        <f t="shared" si="197"/>
        <v>92.871</v>
      </c>
      <c r="CR49" s="161">
        <f t="shared" si="198"/>
        <v>75.22551</v>
      </c>
      <c r="CS49" s="160">
        <f t="shared" si="199"/>
        <v>92.871</v>
      </c>
      <c r="CT49" s="161">
        <f t="shared" si="200"/>
        <v>75.22551</v>
      </c>
      <c r="CU49" s="167">
        <f t="shared" si="201"/>
        <v>0</v>
      </c>
      <c r="CV49" s="168">
        <f t="shared" si="202"/>
        <v>0</v>
      </c>
      <c r="CW49" s="152">
        <v>92.871</v>
      </c>
      <c r="CX49" s="151">
        <f t="shared" si="203"/>
        <v>75.22551</v>
      </c>
      <c r="CY49" s="151">
        <v>92.871</v>
      </c>
      <c r="CZ49" s="138">
        <f t="shared" si="204"/>
        <v>75.22551</v>
      </c>
      <c r="DA49" s="151">
        <v>92.871</v>
      </c>
      <c r="DB49" s="138">
        <f t="shared" si="205"/>
        <v>75.22551</v>
      </c>
      <c r="DC49" s="138">
        <f t="shared" si="206"/>
        <v>0</v>
      </c>
      <c r="DD49" s="169"/>
      <c r="DF49" s="159">
        <f t="shared" si="207"/>
        <v>67.702959</v>
      </c>
      <c r="DG49" s="159">
        <f t="shared" si="208"/>
        <v>60.9326631</v>
      </c>
      <c r="DH49" s="159">
        <f t="shared" si="209"/>
        <v>67.702959</v>
      </c>
      <c r="DI49" s="159">
        <f t="shared" si="142"/>
        <v>60.9326631</v>
      </c>
      <c r="DJ49" s="159">
        <f t="shared" si="210"/>
        <v>67.702959</v>
      </c>
      <c r="DK49" s="159">
        <f t="shared" si="143"/>
        <v>60.9326631</v>
      </c>
      <c r="DL49" s="159">
        <f t="shared" si="144"/>
        <v>0</v>
      </c>
      <c r="DM49" s="159">
        <f t="shared" si="211"/>
        <v>0</v>
      </c>
      <c r="DP49" s="152"/>
      <c r="DQ49" s="146">
        <f>83.59*0.9</f>
        <v>75.231</v>
      </c>
      <c r="DR49" s="146">
        <f>83.59*0.9</f>
        <v>75.231</v>
      </c>
      <c r="DS49" s="146">
        <f>83.59*0.9</f>
        <v>75.231</v>
      </c>
      <c r="DT49" s="146">
        <f>83.59*0.9</f>
        <v>75.231</v>
      </c>
      <c r="DU49" s="146">
        <f>83.59*0.9</f>
        <v>75.231</v>
      </c>
      <c r="DV49" s="192"/>
      <c r="DW49" s="146">
        <f>DV49*0.7*1.05</f>
        <v>0</v>
      </c>
      <c r="DX49" s="159">
        <f t="shared" si="212"/>
        <v>67.7079</v>
      </c>
      <c r="DY49" s="159">
        <f t="shared" si="145"/>
        <v>60.93711</v>
      </c>
      <c r="DZ49" s="159">
        <f t="shared" si="213"/>
        <v>67.7079</v>
      </c>
      <c r="EA49" s="159">
        <f t="shared" si="146"/>
        <v>60.93711</v>
      </c>
      <c r="EB49" s="159">
        <f t="shared" si="214"/>
        <v>67.7079</v>
      </c>
      <c r="EC49" s="159">
        <f t="shared" si="147"/>
        <v>60.93711</v>
      </c>
      <c r="ED49" s="159">
        <f t="shared" si="148"/>
        <v>0</v>
      </c>
      <c r="EE49" s="159">
        <f t="shared" si="215"/>
        <v>0</v>
      </c>
      <c r="EF49" s="146"/>
      <c r="EG49" s="202">
        <f>DQ49+EF49</f>
        <v>75.231</v>
      </c>
      <c r="EH49" s="202">
        <f>DS49+EF49</f>
        <v>75.231</v>
      </c>
      <c r="EI49" s="202">
        <f>DU49+EF49</f>
        <v>75.231</v>
      </c>
      <c r="EJ49" s="202">
        <f>DW49+EF49</f>
        <v>0</v>
      </c>
      <c r="EK49" s="159">
        <f t="shared" si="216"/>
        <v>67.7079</v>
      </c>
      <c r="EL49" s="159">
        <f t="shared" si="149"/>
        <v>60.93711</v>
      </c>
      <c r="EM49" s="159">
        <f t="shared" si="217"/>
        <v>67.7079</v>
      </c>
      <c r="EN49" s="159">
        <f t="shared" si="150"/>
        <v>60.93711</v>
      </c>
      <c r="EO49" s="159">
        <f t="shared" si="218"/>
        <v>67.7079</v>
      </c>
      <c r="EP49" s="159">
        <f t="shared" si="151"/>
        <v>60.93711</v>
      </c>
      <c r="EQ49" s="159">
        <f t="shared" si="152"/>
        <v>0</v>
      </c>
      <c r="ER49" s="159">
        <f t="shared" si="219"/>
        <v>0</v>
      </c>
      <c r="ET49" s="202">
        <v>0</v>
      </c>
      <c r="EU49" s="202">
        <v>0</v>
      </c>
      <c r="EV49" s="202">
        <v>0</v>
      </c>
      <c r="EW49" s="202">
        <v>0</v>
      </c>
      <c r="EX49" s="212">
        <f t="shared" si="220"/>
        <v>0</v>
      </c>
      <c r="EY49" s="212">
        <f t="shared" si="221"/>
        <v>0</v>
      </c>
      <c r="EZ49" s="212">
        <f t="shared" si="222"/>
        <v>0</v>
      </c>
      <c r="FA49" s="212">
        <f t="shared" si="223"/>
        <v>0</v>
      </c>
      <c r="FB49" s="213">
        <f t="shared" si="224"/>
        <v>0</v>
      </c>
      <c r="FC49" s="213">
        <f t="shared" si="225"/>
        <v>0</v>
      </c>
      <c r="FD49" s="213">
        <f t="shared" si="226"/>
        <v>0</v>
      </c>
      <c r="FE49" s="213">
        <f t="shared" si="227"/>
        <v>0</v>
      </c>
      <c r="FF49" s="215">
        <v>0</v>
      </c>
      <c r="FG49" s="215">
        <f t="shared" si="155"/>
        <v>0</v>
      </c>
      <c r="FH49" s="215">
        <v>0</v>
      </c>
      <c r="FI49" s="215">
        <f t="shared" si="156"/>
        <v>0</v>
      </c>
      <c r="FJ49" s="215">
        <v>0</v>
      </c>
      <c r="FK49" s="215">
        <f t="shared" si="228"/>
        <v>0</v>
      </c>
      <c r="FL49" s="215">
        <f t="shared" si="229"/>
        <v>0</v>
      </c>
      <c r="FM49" s="221">
        <v>0</v>
      </c>
      <c r="FN49" s="222">
        <v>270.2</v>
      </c>
      <c r="FO49" s="223">
        <f t="shared" si="137"/>
        <v>198.597</v>
      </c>
      <c r="FP49" s="223">
        <v>291.2</v>
      </c>
      <c r="FQ49" s="223">
        <f t="shared" si="129"/>
        <v>214.032</v>
      </c>
      <c r="FR49" s="223">
        <v>560</v>
      </c>
      <c r="FS49" s="223">
        <f t="shared" si="130"/>
        <v>411.6</v>
      </c>
      <c r="FT49" s="223"/>
      <c r="FU49" s="223">
        <v>0</v>
      </c>
      <c r="FV49" s="235">
        <v>225.08</v>
      </c>
      <c r="FW49" s="236">
        <f>FV49*0.7*1.05</f>
        <v>165.4338</v>
      </c>
      <c r="FX49" s="236">
        <f>FY49*0.7*1.05</f>
        <v>165.4338</v>
      </c>
      <c r="FY49" s="236">
        <v>225.08</v>
      </c>
      <c r="FZ49" s="236">
        <f>GA49*0.7*1.05</f>
        <v>394.107</v>
      </c>
      <c r="GA49" s="236">
        <v>536.2</v>
      </c>
      <c r="GB49" s="236">
        <f>GC49*0.7</f>
        <v>514.5</v>
      </c>
      <c r="GC49" s="239">
        <v>735</v>
      </c>
      <c r="GD49" s="235">
        <v>165.43</v>
      </c>
      <c r="GE49" s="236">
        <f t="shared" si="157"/>
        <v>148.887</v>
      </c>
      <c r="GF49" s="236">
        <f t="shared" si="158"/>
        <v>148.887</v>
      </c>
      <c r="GG49" s="239">
        <v>165.43</v>
      </c>
      <c r="GH49" s="236">
        <f t="shared" si="160"/>
        <v>354.699</v>
      </c>
      <c r="GI49" s="239">
        <v>394.11</v>
      </c>
      <c r="GJ49" s="236">
        <f t="shared" si="159"/>
        <v>463.05</v>
      </c>
      <c r="GK49" s="239">
        <v>514.5</v>
      </c>
    </row>
    <row r="50" customHeight="1" spans="1:193">
      <c r="A50" s="32" t="s">
        <v>470</v>
      </c>
      <c r="B50" s="54" t="s">
        <v>436</v>
      </c>
      <c r="C50" s="56" t="s">
        <v>406</v>
      </c>
      <c r="D50" s="42" t="s">
        <v>396</v>
      </c>
      <c r="E50" s="42" t="s">
        <v>360</v>
      </c>
      <c r="F50" s="49" t="s">
        <v>406</v>
      </c>
      <c r="G50" s="42" t="s">
        <v>471</v>
      </c>
      <c r="H50" s="42" t="s">
        <v>472</v>
      </c>
      <c r="I50" s="42" t="s">
        <v>473</v>
      </c>
      <c r="J50" s="74">
        <v>283.5</v>
      </c>
      <c r="K50" s="74"/>
      <c r="L50" s="74"/>
      <c r="M50" s="74"/>
      <c r="N50" s="75">
        <f t="shared" si="161"/>
        <v>178.605</v>
      </c>
      <c r="O50" s="84">
        <f t="shared" si="162"/>
        <v>198.45</v>
      </c>
      <c r="P50" s="75">
        <f t="shared" si="163"/>
        <v>0</v>
      </c>
      <c r="Q50" s="84"/>
      <c r="R50" s="75">
        <f t="shared" si="164"/>
        <v>0</v>
      </c>
      <c r="S50" s="84"/>
      <c r="T50" s="75">
        <f t="shared" si="165"/>
        <v>0</v>
      </c>
      <c r="U50" s="76"/>
      <c r="V50" s="75">
        <f t="shared" si="166"/>
        <v>0</v>
      </c>
      <c r="W50" s="76"/>
      <c r="X50" s="75">
        <f t="shared" si="230"/>
        <v>0</v>
      </c>
      <c r="Y50" s="76"/>
      <c r="Z50" s="75">
        <f t="shared" si="231"/>
        <v>0</v>
      </c>
      <c r="AA50" s="76"/>
      <c r="AB50" s="75">
        <f t="shared" si="232"/>
        <v>0</v>
      </c>
      <c r="AC50" s="76"/>
      <c r="AD50" s="75">
        <f t="shared" si="233"/>
        <v>0</v>
      </c>
      <c r="AE50" s="112"/>
      <c r="AF50" s="75">
        <v>0</v>
      </c>
      <c r="AG50" s="112"/>
      <c r="AH50" s="75">
        <v>0</v>
      </c>
      <c r="AI50" s="112"/>
      <c r="AJ50" s="75">
        <v>0</v>
      </c>
      <c r="AK50" s="112"/>
      <c r="AL50" s="116">
        <v>250.29</v>
      </c>
      <c r="AM50" s="4">
        <v>309</v>
      </c>
      <c r="AN50" s="116">
        <v>250.29</v>
      </c>
      <c r="AO50" s="4">
        <v>309</v>
      </c>
      <c r="AP50" s="116"/>
      <c r="AQ50" s="4">
        <v>0</v>
      </c>
      <c r="AR50" s="112"/>
      <c r="AS50" s="4"/>
      <c r="AT50" s="4"/>
      <c r="AU50" s="116">
        <v>383.67</v>
      </c>
      <c r="AV50" s="4">
        <v>580</v>
      </c>
      <c r="AW50" s="116">
        <v>383.67</v>
      </c>
      <c r="AX50" s="4">
        <v>580</v>
      </c>
      <c r="AY50" s="116">
        <v>383.67</v>
      </c>
      <c r="AZ50" s="4"/>
      <c r="BA50" s="112"/>
      <c r="BB50" s="129">
        <f>551*1.05*0.7</f>
        <v>404.985</v>
      </c>
      <c r="BC50" s="120">
        <v>551</v>
      </c>
      <c r="BD50" s="129">
        <f>BC50*1.05*0.7</f>
        <v>404.985</v>
      </c>
      <c r="BE50" s="120">
        <v>551</v>
      </c>
      <c r="BF50" s="129">
        <f>BE50*1.05*0.7</f>
        <v>404.985</v>
      </c>
      <c r="BG50" s="4"/>
      <c r="BH50" s="112"/>
      <c r="BM50" s="142">
        <f t="shared" si="167"/>
        <v>0</v>
      </c>
      <c r="BN50" s="143">
        <f t="shared" si="168"/>
        <v>0</v>
      </c>
      <c r="BO50" s="144">
        <f t="shared" si="169"/>
        <v>0</v>
      </c>
      <c r="BP50" s="144">
        <f t="shared" si="170"/>
        <v>0</v>
      </c>
      <c r="BQ50" s="144">
        <f t="shared" si="171"/>
        <v>0</v>
      </c>
      <c r="BR50" s="144">
        <f t="shared" si="172"/>
        <v>0</v>
      </c>
      <c r="BS50" s="144">
        <f t="shared" si="173"/>
        <v>0</v>
      </c>
      <c r="BT50" s="142">
        <f t="shared" si="174"/>
        <v>0</v>
      </c>
      <c r="BU50" s="8">
        <f t="shared" si="175"/>
        <v>225.261</v>
      </c>
      <c r="BV50" s="8">
        <f t="shared" si="176"/>
        <v>202.7349</v>
      </c>
      <c r="BW50" s="8">
        <f t="shared" si="177"/>
        <v>225.261</v>
      </c>
      <c r="BX50" s="149">
        <f t="shared" si="178"/>
        <v>202.7349</v>
      </c>
      <c r="BY50" s="8">
        <f t="shared" si="179"/>
        <v>0</v>
      </c>
      <c r="BZ50" s="8">
        <f t="shared" si="180"/>
        <v>0</v>
      </c>
      <c r="CA50" s="8">
        <f t="shared" si="181"/>
        <v>0</v>
      </c>
      <c r="CB50" s="8">
        <f t="shared" si="182"/>
        <v>0</v>
      </c>
      <c r="CC50" s="142">
        <f t="shared" si="183"/>
        <v>345.303</v>
      </c>
      <c r="CD50" s="151">
        <f t="shared" si="184"/>
        <v>279.69543</v>
      </c>
      <c r="CE50" s="151">
        <f t="shared" si="185"/>
        <v>345.303</v>
      </c>
      <c r="CF50" s="151">
        <f t="shared" si="186"/>
        <v>279.69543</v>
      </c>
      <c r="CG50" s="151">
        <f t="shared" si="187"/>
        <v>345.303</v>
      </c>
      <c r="CH50" s="151">
        <f t="shared" si="188"/>
        <v>279.69543</v>
      </c>
      <c r="CI50" s="151">
        <f t="shared" si="189"/>
        <v>0</v>
      </c>
      <c r="CJ50" s="152">
        <f t="shared" si="190"/>
        <v>0</v>
      </c>
      <c r="CK50" s="159">
        <f t="shared" si="191"/>
        <v>251.725887</v>
      </c>
      <c r="CL50" s="159">
        <f t="shared" si="192"/>
        <v>251.725887</v>
      </c>
      <c r="CM50" s="159">
        <f t="shared" si="193"/>
        <v>251.725887</v>
      </c>
      <c r="CN50" s="159">
        <f t="shared" si="194"/>
        <v>0</v>
      </c>
      <c r="CO50" s="160">
        <f t="shared" si="195"/>
        <v>364.4865</v>
      </c>
      <c r="CP50" s="161">
        <f t="shared" si="196"/>
        <v>295.234065</v>
      </c>
      <c r="CQ50" s="160">
        <f t="shared" si="197"/>
        <v>364.4865</v>
      </c>
      <c r="CR50" s="161">
        <f t="shared" si="198"/>
        <v>295.234065</v>
      </c>
      <c r="CS50" s="160">
        <f t="shared" si="199"/>
        <v>364.4865</v>
      </c>
      <c r="CT50" s="161">
        <f t="shared" si="200"/>
        <v>295.234065</v>
      </c>
      <c r="CU50" s="167">
        <f t="shared" si="201"/>
        <v>0</v>
      </c>
      <c r="CV50" s="168">
        <f t="shared" si="202"/>
        <v>0</v>
      </c>
      <c r="CW50" s="169">
        <v>409.248</v>
      </c>
      <c r="CX50" s="151">
        <f t="shared" si="203"/>
        <v>331.49088</v>
      </c>
      <c r="CY50" s="138">
        <v>409.248</v>
      </c>
      <c r="CZ50" s="138">
        <f t="shared" si="204"/>
        <v>331.49088</v>
      </c>
      <c r="DA50" s="138">
        <v>409.248</v>
      </c>
      <c r="DB50" s="138">
        <f t="shared" si="205"/>
        <v>331.49088</v>
      </c>
      <c r="DC50" s="138">
        <f t="shared" si="206"/>
        <v>0</v>
      </c>
      <c r="DD50" s="169"/>
      <c r="DF50" s="159">
        <f t="shared" si="207"/>
        <v>298.341792</v>
      </c>
      <c r="DG50" s="159">
        <f t="shared" si="208"/>
        <v>268.5076128</v>
      </c>
      <c r="DH50" s="159">
        <f t="shared" si="209"/>
        <v>298.341792</v>
      </c>
      <c r="DI50" s="159">
        <f t="shared" si="142"/>
        <v>268.5076128</v>
      </c>
      <c r="DJ50" s="159">
        <f t="shared" si="210"/>
        <v>298.341792</v>
      </c>
      <c r="DK50" s="159">
        <f t="shared" si="143"/>
        <v>268.5076128</v>
      </c>
      <c r="DL50" s="159">
        <f t="shared" si="144"/>
        <v>0</v>
      </c>
      <c r="DM50" s="159">
        <f t="shared" si="211"/>
        <v>0</v>
      </c>
      <c r="DP50" s="169">
        <v>556.8</v>
      </c>
      <c r="DQ50" s="146">
        <f>DP50*0.7*1.05*0.9</f>
        <v>368.3232</v>
      </c>
      <c r="DR50" s="146">
        <v>556.8</v>
      </c>
      <c r="DS50" s="146">
        <f>DR50*0.7*1.05*0.9</f>
        <v>368.3232</v>
      </c>
      <c r="DT50" s="146">
        <v>556.8</v>
      </c>
      <c r="DU50" s="146">
        <f>DT50*0.7*1.05*0.9</f>
        <v>368.3232</v>
      </c>
      <c r="DV50" s="192"/>
      <c r="DW50" s="146">
        <f>DV50*0.7*1.05</f>
        <v>0</v>
      </c>
      <c r="DX50" s="159">
        <f t="shared" si="212"/>
        <v>331.49088</v>
      </c>
      <c r="DY50" s="159">
        <f t="shared" si="145"/>
        <v>298.341792</v>
      </c>
      <c r="DZ50" s="159">
        <f t="shared" si="213"/>
        <v>331.49088</v>
      </c>
      <c r="EA50" s="159">
        <f t="shared" si="146"/>
        <v>298.341792</v>
      </c>
      <c r="EB50" s="159">
        <f t="shared" si="214"/>
        <v>331.49088</v>
      </c>
      <c r="EC50" s="159">
        <f t="shared" si="147"/>
        <v>298.341792</v>
      </c>
      <c r="ED50" s="159">
        <f t="shared" si="148"/>
        <v>0</v>
      </c>
      <c r="EE50" s="159">
        <f t="shared" si="215"/>
        <v>0</v>
      </c>
      <c r="EF50" s="146"/>
      <c r="EG50" s="202">
        <v>0</v>
      </c>
      <c r="EH50" s="202">
        <v>0</v>
      </c>
      <c r="EI50" s="202">
        <v>0</v>
      </c>
      <c r="EJ50" s="202">
        <v>0</v>
      </c>
      <c r="EK50" s="159">
        <f t="shared" si="216"/>
        <v>0</v>
      </c>
      <c r="EL50" s="159">
        <f t="shared" si="149"/>
        <v>0</v>
      </c>
      <c r="EM50" s="159">
        <f t="shared" si="217"/>
        <v>0</v>
      </c>
      <c r="EN50" s="159">
        <f t="shared" si="150"/>
        <v>0</v>
      </c>
      <c r="EO50" s="159">
        <f t="shared" si="218"/>
        <v>0</v>
      </c>
      <c r="EP50" s="159">
        <f t="shared" si="151"/>
        <v>0</v>
      </c>
      <c r="EQ50" s="159">
        <f t="shared" si="152"/>
        <v>0</v>
      </c>
      <c r="ER50" s="159">
        <f t="shared" si="219"/>
        <v>0</v>
      </c>
      <c r="ET50" s="202">
        <v>0</v>
      </c>
      <c r="EU50" s="202">
        <v>0</v>
      </c>
      <c r="EV50" s="202">
        <v>0</v>
      </c>
      <c r="EW50" s="202">
        <v>0</v>
      </c>
      <c r="EX50" s="212">
        <f t="shared" si="220"/>
        <v>0</v>
      </c>
      <c r="EY50" s="212">
        <f t="shared" si="221"/>
        <v>0</v>
      </c>
      <c r="EZ50" s="212">
        <f t="shared" si="222"/>
        <v>0</v>
      </c>
      <c r="FA50" s="212">
        <f t="shared" si="223"/>
        <v>0</v>
      </c>
      <c r="FB50" s="213">
        <f t="shared" si="224"/>
        <v>0</v>
      </c>
      <c r="FC50" s="213">
        <f t="shared" si="225"/>
        <v>0</v>
      </c>
      <c r="FD50" s="213">
        <f t="shared" si="226"/>
        <v>0</v>
      </c>
      <c r="FE50" s="213">
        <f t="shared" si="227"/>
        <v>0</v>
      </c>
      <c r="FF50" s="215">
        <v>0</v>
      </c>
      <c r="FG50" s="215">
        <f t="shared" si="155"/>
        <v>0</v>
      </c>
      <c r="FH50" s="215">
        <v>0</v>
      </c>
      <c r="FI50" s="215">
        <f t="shared" si="156"/>
        <v>0</v>
      </c>
      <c r="FJ50" s="215">
        <v>0</v>
      </c>
      <c r="FK50" s="215">
        <f t="shared" si="228"/>
        <v>0</v>
      </c>
      <c r="FL50" s="215">
        <f t="shared" si="229"/>
        <v>0</v>
      </c>
      <c r="FM50" s="221">
        <v>0</v>
      </c>
      <c r="FN50" s="225"/>
      <c r="FO50" s="223">
        <f t="shared" si="137"/>
        <v>0</v>
      </c>
      <c r="FP50" s="223">
        <v>0</v>
      </c>
      <c r="FQ50" s="223">
        <f t="shared" si="129"/>
        <v>0</v>
      </c>
      <c r="FR50" s="223"/>
      <c r="FS50" s="223">
        <f t="shared" si="130"/>
        <v>0</v>
      </c>
      <c r="FT50" s="223"/>
      <c r="FU50" s="223">
        <f t="shared" si="131"/>
        <v>0</v>
      </c>
      <c r="FV50" s="235">
        <v>0</v>
      </c>
      <c r="FW50" s="236">
        <f>DY50*0.6</f>
        <v>179.0050752</v>
      </c>
      <c r="FX50" s="236">
        <f>EA50*0.6</f>
        <v>179.0050752</v>
      </c>
      <c r="FY50" s="236">
        <f>EA50*0.6</f>
        <v>179.0050752</v>
      </c>
      <c r="FZ50" s="236">
        <f>EC50*0.6</f>
        <v>179.0050752</v>
      </c>
      <c r="GA50" s="236">
        <v>0</v>
      </c>
      <c r="GB50" s="236">
        <f t="shared" si="134"/>
        <v>0</v>
      </c>
      <c r="GC50" s="239">
        <v>0</v>
      </c>
      <c r="GD50" s="235">
        <v>0</v>
      </c>
      <c r="GE50" s="236">
        <f>EG50*0.6</f>
        <v>0</v>
      </c>
      <c r="GF50" s="236">
        <f>EI50*0.6</f>
        <v>0</v>
      </c>
      <c r="GG50" s="236">
        <f>EI50*0.6</f>
        <v>0</v>
      </c>
      <c r="GH50" s="236">
        <f>EK50*0.6</f>
        <v>0</v>
      </c>
      <c r="GI50" s="236">
        <v>0</v>
      </c>
      <c r="GJ50" s="236">
        <f t="shared" si="159"/>
        <v>0</v>
      </c>
      <c r="GK50" s="239">
        <v>0</v>
      </c>
    </row>
    <row r="51" customHeight="1" spans="1:193">
      <c r="A51" s="32" t="s">
        <v>474</v>
      </c>
      <c r="B51" s="54" t="s">
        <v>436</v>
      </c>
      <c r="C51" s="57"/>
      <c r="D51" s="42" t="s">
        <v>396</v>
      </c>
      <c r="E51" s="42" t="s">
        <v>360</v>
      </c>
      <c r="F51" s="52"/>
      <c r="G51" s="42" t="s">
        <v>475</v>
      </c>
      <c r="H51" s="42" t="s">
        <v>476</v>
      </c>
      <c r="I51" s="42" t="s">
        <v>477</v>
      </c>
      <c r="J51" s="74">
        <v>309.7</v>
      </c>
      <c r="K51" s="74"/>
      <c r="L51" s="74"/>
      <c r="M51" s="74"/>
      <c r="N51" s="75">
        <f t="shared" si="161"/>
        <v>195.111</v>
      </c>
      <c r="O51" s="84">
        <f t="shared" si="162"/>
        <v>216.79</v>
      </c>
      <c r="P51" s="75">
        <f t="shared" si="163"/>
        <v>0</v>
      </c>
      <c r="Q51" s="84"/>
      <c r="R51" s="75">
        <f t="shared" si="164"/>
        <v>0</v>
      </c>
      <c r="S51" s="84"/>
      <c r="T51" s="75">
        <f t="shared" si="165"/>
        <v>0</v>
      </c>
      <c r="U51" s="76"/>
      <c r="V51" s="75">
        <f t="shared" si="166"/>
        <v>0</v>
      </c>
      <c r="W51" s="76"/>
      <c r="X51" s="75">
        <f t="shared" si="230"/>
        <v>0</v>
      </c>
      <c r="Y51" s="76"/>
      <c r="Z51" s="75">
        <f t="shared" si="231"/>
        <v>0</v>
      </c>
      <c r="AA51" s="76"/>
      <c r="AB51" s="75">
        <f t="shared" si="232"/>
        <v>0</v>
      </c>
      <c r="AC51" s="76"/>
      <c r="AD51" s="75">
        <f t="shared" si="233"/>
        <v>0</v>
      </c>
      <c r="AE51" s="112"/>
      <c r="AF51" s="75">
        <v>0</v>
      </c>
      <c r="AG51" s="112"/>
      <c r="AH51" s="75">
        <v>0</v>
      </c>
      <c r="AI51" s="112"/>
      <c r="AJ51" s="75">
        <v>0</v>
      </c>
      <c r="AK51" s="112"/>
      <c r="AL51" s="116">
        <v>377.46</v>
      </c>
      <c r="AM51" s="4">
        <v>466</v>
      </c>
      <c r="AN51" s="116">
        <v>377.46</v>
      </c>
      <c r="AO51" s="4">
        <v>466</v>
      </c>
      <c r="AP51" s="116"/>
      <c r="AQ51" s="4">
        <v>0</v>
      </c>
      <c r="AR51" s="112"/>
      <c r="AS51" s="4"/>
      <c r="AT51" s="4"/>
      <c r="AU51" s="116">
        <v>425.67525</v>
      </c>
      <c r="AV51" s="4">
        <v>643.5</v>
      </c>
      <c r="AW51" s="116">
        <v>425.67525</v>
      </c>
      <c r="AX51" s="4"/>
      <c r="AY51" s="112"/>
      <c r="AZ51" s="4"/>
      <c r="BA51" s="112"/>
      <c r="BB51" s="129">
        <f>677*1.05*0.7</f>
        <v>497.595</v>
      </c>
      <c r="BC51" s="120">
        <v>677</v>
      </c>
      <c r="BD51" s="129">
        <f>BC51*1.05*0.7</f>
        <v>497.595</v>
      </c>
      <c r="BE51" s="120"/>
      <c r="BF51" s="129"/>
      <c r="BG51" s="4"/>
      <c r="BH51" s="112"/>
      <c r="BM51" s="142">
        <f t="shared" si="167"/>
        <v>0</v>
      </c>
      <c r="BN51" s="143">
        <f t="shared" si="168"/>
        <v>0</v>
      </c>
      <c r="BO51" s="144">
        <f t="shared" si="169"/>
        <v>0</v>
      </c>
      <c r="BP51" s="144">
        <f t="shared" si="170"/>
        <v>0</v>
      </c>
      <c r="BQ51" s="144">
        <f t="shared" si="171"/>
        <v>0</v>
      </c>
      <c r="BR51" s="144">
        <f t="shared" si="172"/>
        <v>0</v>
      </c>
      <c r="BS51" s="144">
        <f t="shared" si="173"/>
        <v>0</v>
      </c>
      <c r="BT51" s="142">
        <f t="shared" si="174"/>
        <v>0</v>
      </c>
      <c r="BU51" s="8">
        <f t="shared" si="175"/>
        <v>339.714</v>
      </c>
      <c r="BV51" s="8">
        <f t="shared" si="176"/>
        <v>305.7426</v>
      </c>
      <c r="BW51" s="8">
        <f t="shared" si="177"/>
        <v>339.714</v>
      </c>
      <c r="BX51" s="149">
        <f t="shared" si="178"/>
        <v>305.7426</v>
      </c>
      <c r="BY51" s="8">
        <f t="shared" si="179"/>
        <v>0</v>
      </c>
      <c r="BZ51" s="8">
        <f t="shared" si="180"/>
        <v>0</v>
      </c>
      <c r="CA51" s="8">
        <f t="shared" si="181"/>
        <v>0</v>
      </c>
      <c r="CB51" s="8">
        <f t="shared" si="182"/>
        <v>0</v>
      </c>
      <c r="CC51" s="142">
        <f t="shared" si="183"/>
        <v>383.107725</v>
      </c>
      <c r="CD51" s="151">
        <f t="shared" si="184"/>
        <v>310.31725725</v>
      </c>
      <c r="CE51" s="151">
        <f t="shared" si="185"/>
        <v>383.107725</v>
      </c>
      <c r="CF51" s="151">
        <f t="shared" si="186"/>
        <v>310.31725725</v>
      </c>
      <c r="CG51" s="151">
        <f t="shared" si="187"/>
        <v>0</v>
      </c>
      <c r="CH51" s="151">
        <f t="shared" si="188"/>
        <v>0</v>
      </c>
      <c r="CI51" s="151">
        <f t="shared" si="189"/>
        <v>0</v>
      </c>
      <c r="CJ51" s="152">
        <f t="shared" si="190"/>
        <v>0</v>
      </c>
      <c r="CK51" s="159">
        <f t="shared" si="191"/>
        <v>279.285531525</v>
      </c>
      <c r="CL51" s="159">
        <f t="shared" si="192"/>
        <v>279.285531525</v>
      </c>
      <c r="CM51" s="159">
        <f t="shared" si="193"/>
        <v>0</v>
      </c>
      <c r="CN51" s="159">
        <f t="shared" si="194"/>
        <v>0</v>
      </c>
      <c r="CO51" s="160">
        <f t="shared" si="195"/>
        <v>447.8355</v>
      </c>
      <c r="CP51" s="161">
        <f t="shared" si="196"/>
        <v>362.746755</v>
      </c>
      <c r="CQ51" s="160">
        <f t="shared" si="197"/>
        <v>447.8355</v>
      </c>
      <c r="CR51" s="161">
        <f t="shared" si="198"/>
        <v>362.746755</v>
      </c>
      <c r="CS51" s="160">
        <f t="shared" si="199"/>
        <v>0</v>
      </c>
      <c r="CT51" s="161">
        <f t="shared" si="200"/>
        <v>0</v>
      </c>
      <c r="CU51" s="167">
        <f t="shared" si="201"/>
        <v>0</v>
      </c>
      <c r="CV51" s="168">
        <f t="shared" si="202"/>
        <v>0</v>
      </c>
      <c r="CW51" s="169">
        <v>476.28</v>
      </c>
      <c r="CX51" s="151">
        <f t="shared" si="203"/>
        <v>385.7868</v>
      </c>
      <c r="CY51" s="138">
        <v>476.28</v>
      </c>
      <c r="CZ51" s="138">
        <f t="shared" si="204"/>
        <v>385.7868</v>
      </c>
      <c r="DA51" s="138"/>
      <c r="DB51" s="138">
        <f t="shared" si="205"/>
        <v>0</v>
      </c>
      <c r="DC51" s="138">
        <f t="shared" si="206"/>
        <v>0</v>
      </c>
      <c r="DD51" s="169"/>
      <c r="DF51" s="159">
        <f t="shared" si="207"/>
        <v>347.20812</v>
      </c>
      <c r="DG51" s="159">
        <f t="shared" si="208"/>
        <v>312.487308</v>
      </c>
      <c r="DH51" s="159">
        <f t="shared" si="209"/>
        <v>347.20812</v>
      </c>
      <c r="DI51" s="159">
        <f t="shared" si="142"/>
        <v>312.487308</v>
      </c>
      <c r="DJ51" s="159">
        <f t="shared" si="210"/>
        <v>0</v>
      </c>
      <c r="DK51" s="159">
        <f t="shared" si="143"/>
        <v>0</v>
      </c>
      <c r="DL51" s="159">
        <f t="shared" si="144"/>
        <v>0</v>
      </c>
      <c r="DM51" s="159">
        <f t="shared" si="211"/>
        <v>0</v>
      </c>
      <c r="DP51" s="169">
        <v>713.7</v>
      </c>
      <c r="DQ51" s="146">
        <f>DP51*0.7*1.05*0.9</f>
        <v>472.11255</v>
      </c>
      <c r="DR51" s="146">
        <v>713.7</v>
      </c>
      <c r="DS51" s="146">
        <f>DR51*0.7*1.05*0.9</f>
        <v>472.11255</v>
      </c>
      <c r="DT51" s="146"/>
      <c r="DU51" s="146">
        <f>DT51*0.7*1.05*0.9</f>
        <v>0</v>
      </c>
      <c r="DV51" s="192"/>
      <c r="DW51" s="146">
        <f>DV51*0.7*1.05</f>
        <v>0</v>
      </c>
      <c r="DX51" s="159">
        <f t="shared" si="212"/>
        <v>424.901295</v>
      </c>
      <c r="DY51" s="159">
        <f t="shared" si="145"/>
        <v>382.4111655</v>
      </c>
      <c r="DZ51" s="159">
        <f t="shared" si="213"/>
        <v>424.901295</v>
      </c>
      <c r="EA51" s="159">
        <f t="shared" si="146"/>
        <v>382.4111655</v>
      </c>
      <c r="EB51" s="159">
        <f t="shared" si="214"/>
        <v>0</v>
      </c>
      <c r="EC51" s="159">
        <f t="shared" si="147"/>
        <v>0</v>
      </c>
      <c r="ED51" s="159">
        <f t="shared" si="148"/>
        <v>0</v>
      </c>
      <c r="EE51" s="159">
        <f t="shared" si="215"/>
        <v>0</v>
      </c>
      <c r="EF51" s="146">
        <v>760</v>
      </c>
      <c r="EG51" s="202">
        <f>EF51*0.7*1.05</f>
        <v>558.6</v>
      </c>
      <c r="EH51" s="202">
        <f>EF51*0.7*1.05</f>
        <v>558.6</v>
      </c>
      <c r="EI51" s="202">
        <v>0</v>
      </c>
      <c r="EJ51" s="202">
        <v>0</v>
      </c>
      <c r="EK51" s="159">
        <f t="shared" si="216"/>
        <v>502.74</v>
      </c>
      <c r="EL51" s="159">
        <f t="shared" si="149"/>
        <v>452.466</v>
      </c>
      <c r="EM51" s="159">
        <f t="shared" si="217"/>
        <v>502.74</v>
      </c>
      <c r="EN51" s="159">
        <f t="shared" si="150"/>
        <v>452.466</v>
      </c>
      <c r="EO51" s="159">
        <f t="shared" si="218"/>
        <v>0</v>
      </c>
      <c r="EP51" s="159">
        <f t="shared" si="151"/>
        <v>0</v>
      </c>
      <c r="EQ51" s="159">
        <f t="shared" si="152"/>
        <v>0</v>
      </c>
      <c r="ER51" s="159">
        <f t="shared" si="219"/>
        <v>0</v>
      </c>
      <c r="ET51" s="202">
        <v>1068.6</v>
      </c>
      <c r="EU51" s="202">
        <v>1068.6</v>
      </c>
      <c r="EV51" s="202">
        <v>0</v>
      </c>
      <c r="EW51" s="202">
        <v>0</v>
      </c>
      <c r="EX51" s="212">
        <f t="shared" si="220"/>
        <v>1122.03</v>
      </c>
      <c r="EY51" s="212">
        <f t="shared" si="221"/>
        <v>1122.03</v>
      </c>
      <c r="EZ51" s="212">
        <f t="shared" si="222"/>
        <v>0</v>
      </c>
      <c r="FA51" s="212">
        <f t="shared" si="223"/>
        <v>0</v>
      </c>
      <c r="FB51" s="213">
        <f t="shared" si="224"/>
        <v>785.421</v>
      </c>
      <c r="FC51" s="213">
        <f t="shared" si="225"/>
        <v>785.421</v>
      </c>
      <c r="FD51" s="213">
        <f t="shared" si="226"/>
        <v>0</v>
      </c>
      <c r="FE51" s="213">
        <f t="shared" si="227"/>
        <v>0</v>
      </c>
      <c r="FF51" s="215">
        <v>785.421</v>
      </c>
      <c r="FG51" s="215">
        <f t="shared" si="155"/>
        <v>706.8789</v>
      </c>
      <c r="FH51" s="215">
        <v>785.421</v>
      </c>
      <c r="FI51" s="215">
        <f t="shared" si="156"/>
        <v>706.8789</v>
      </c>
      <c r="FJ51" s="215">
        <v>0</v>
      </c>
      <c r="FK51" s="215">
        <f t="shared" si="228"/>
        <v>0</v>
      </c>
      <c r="FL51" s="215">
        <f t="shared" si="229"/>
        <v>0</v>
      </c>
      <c r="FM51" s="221">
        <v>0</v>
      </c>
      <c r="FN51" s="225">
        <v>1380</v>
      </c>
      <c r="FO51" s="223">
        <f t="shared" si="137"/>
        <v>1014.3</v>
      </c>
      <c r="FP51" s="223">
        <f>FQ51*0.7*1.05</f>
        <v>1014.3</v>
      </c>
      <c r="FQ51" s="223">
        <v>1380</v>
      </c>
      <c r="FR51" s="223"/>
      <c r="FS51" s="223">
        <f t="shared" si="130"/>
        <v>0</v>
      </c>
      <c r="FT51" s="223"/>
      <c r="FU51" s="223">
        <f t="shared" si="131"/>
        <v>0</v>
      </c>
      <c r="FV51" s="235">
        <v>1014.3</v>
      </c>
      <c r="FW51" s="236">
        <f t="shared" si="139"/>
        <v>912.87</v>
      </c>
      <c r="FX51" s="236">
        <f t="shared" si="132"/>
        <v>912.87</v>
      </c>
      <c r="FY51" s="236">
        <v>1014.3</v>
      </c>
      <c r="FZ51" s="236">
        <f t="shared" si="133"/>
        <v>0</v>
      </c>
      <c r="GA51" s="236">
        <v>0</v>
      </c>
      <c r="GB51" s="236">
        <f t="shared" si="134"/>
        <v>0</v>
      </c>
      <c r="GC51" s="239">
        <v>0</v>
      </c>
      <c r="GD51" s="235">
        <v>0</v>
      </c>
      <c r="GE51" s="236">
        <v>0</v>
      </c>
      <c r="GF51" s="236">
        <f t="shared" ref="GF51:GJ51" si="234">GG51*0.9</f>
        <v>0</v>
      </c>
      <c r="GG51" s="236">
        <v>0</v>
      </c>
      <c r="GH51" s="236">
        <f t="shared" si="234"/>
        <v>0</v>
      </c>
      <c r="GI51" s="236">
        <v>0</v>
      </c>
      <c r="GJ51" s="236">
        <f t="shared" si="234"/>
        <v>0</v>
      </c>
      <c r="GK51" s="239">
        <v>0</v>
      </c>
    </row>
    <row r="52" customHeight="1" spans="1:193">
      <c r="A52" s="32" t="s">
        <v>478</v>
      </c>
      <c r="B52" s="54" t="s">
        <v>436</v>
      </c>
      <c r="C52" s="47" t="s">
        <v>479</v>
      </c>
      <c r="D52" s="42" t="s">
        <v>396</v>
      </c>
      <c r="E52" s="42" t="s">
        <v>360</v>
      </c>
      <c r="F52" s="42" t="s">
        <v>479</v>
      </c>
      <c r="G52" s="42" t="s">
        <v>480</v>
      </c>
      <c r="H52" s="42" t="s">
        <v>481</v>
      </c>
      <c r="I52" s="89"/>
      <c r="J52" s="77">
        <v>65.44</v>
      </c>
      <c r="K52" s="77">
        <v>65.44</v>
      </c>
      <c r="L52" s="77">
        <v>65.44</v>
      </c>
      <c r="M52" s="83">
        <v>472.5</v>
      </c>
      <c r="N52" s="75">
        <f t="shared" si="161"/>
        <v>41.2272</v>
      </c>
      <c r="O52" s="84">
        <f t="shared" si="162"/>
        <v>45.808</v>
      </c>
      <c r="P52" s="75">
        <f t="shared" si="163"/>
        <v>41.2272</v>
      </c>
      <c r="Q52" s="84">
        <f>K52*1.7-K52</f>
        <v>45.808</v>
      </c>
      <c r="R52" s="75">
        <f t="shared" si="164"/>
        <v>41.2272</v>
      </c>
      <c r="S52" s="84">
        <f>L52*1.7-L52</f>
        <v>45.808</v>
      </c>
      <c r="T52" s="75">
        <f t="shared" si="165"/>
        <v>297.675</v>
      </c>
      <c r="U52" s="76">
        <f>M52*1.7-M52</f>
        <v>330.75</v>
      </c>
      <c r="V52" s="75">
        <f t="shared" si="166"/>
        <v>109.593</v>
      </c>
      <c r="W52" s="76">
        <v>121.77</v>
      </c>
      <c r="X52" s="75">
        <f t="shared" si="230"/>
        <v>109.593</v>
      </c>
      <c r="Y52" s="76">
        <v>121.77</v>
      </c>
      <c r="Z52" s="75">
        <f t="shared" si="231"/>
        <v>109.593</v>
      </c>
      <c r="AA52" s="76">
        <v>121.77</v>
      </c>
      <c r="AB52" s="75">
        <f t="shared" si="232"/>
        <v>0</v>
      </c>
      <c r="AC52" s="76"/>
      <c r="AD52" s="75">
        <f t="shared" si="233"/>
        <v>148.311</v>
      </c>
      <c r="AE52" s="112">
        <v>164.79</v>
      </c>
      <c r="AF52" s="75">
        <v>148.3083</v>
      </c>
      <c r="AG52" s="112">
        <v>164.787</v>
      </c>
      <c r="AH52" s="75">
        <v>148.4406</v>
      </c>
      <c r="AI52" s="112">
        <v>164.934</v>
      </c>
      <c r="AJ52" s="75">
        <v>148.4406</v>
      </c>
      <c r="AK52" s="112">
        <v>164.934</v>
      </c>
      <c r="AL52" s="116">
        <v>133.65</v>
      </c>
      <c r="AM52" s="4">
        <v>165</v>
      </c>
      <c r="AN52" s="116">
        <v>133.65</v>
      </c>
      <c r="AO52" s="4">
        <v>165</v>
      </c>
      <c r="AP52" s="116">
        <v>133.65</v>
      </c>
      <c r="AQ52" s="4">
        <v>165</v>
      </c>
      <c r="AR52" s="116">
        <v>133.65</v>
      </c>
      <c r="AS52" s="4"/>
      <c r="AT52" s="4"/>
      <c r="AU52" s="116">
        <v>47.687535</v>
      </c>
      <c r="AV52" s="4">
        <v>72.09</v>
      </c>
      <c r="AW52" s="116">
        <v>47.687535</v>
      </c>
      <c r="AX52" s="4">
        <v>72.09</v>
      </c>
      <c r="AY52" s="116">
        <v>47.687535</v>
      </c>
      <c r="AZ52" s="4"/>
      <c r="BA52" s="112"/>
      <c r="BB52" s="112">
        <v>52.99</v>
      </c>
      <c r="BC52" s="4">
        <v>72.09</v>
      </c>
      <c r="BD52" s="112">
        <v>52.99</v>
      </c>
      <c r="BE52" s="112">
        <v>52.99</v>
      </c>
      <c r="BF52" s="112">
        <v>52.99</v>
      </c>
      <c r="BG52" s="4"/>
      <c r="BH52" s="112"/>
      <c r="BM52" s="142">
        <f t="shared" si="167"/>
        <v>148.311</v>
      </c>
      <c r="BN52" s="143">
        <f t="shared" si="168"/>
        <v>133.4799</v>
      </c>
      <c r="BO52" s="144">
        <f t="shared" si="169"/>
        <v>148.3083</v>
      </c>
      <c r="BP52" s="144">
        <f t="shared" si="170"/>
        <v>133.47747</v>
      </c>
      <c r="BQ52" s="144">
        <f t="shared" si="171"/>
        <v>148.4406</v>
      </c>
      <c r="BR52" s="144">
        <f t="shared" si="172"/>
        <v>133.59654</v>
      </c>
      <c r="BS52" s="144">
        <f t="shared" si="173"/>
        <v>133.59654</v>
      </c>
      <c r="BT52" s="142">
        <f t="shared" si="174"/>
        <v>148.4406</v>
      </c>
      <c r="BU52" s="8">
        <f t="shared" si="175"/>
        <v>120.285</v>
      </c>
      <c r="BV52" s="8">
        <f t="shared" si="176"/>
        <v>108.2565</v>
      </c>
      <c r="BW52" s="8">
        <f t="shared" si="177"/>
        <v>120.285</v>
      </c>
      <c r="BX52" s="149">
        <f t="shared" si="178"/>
        <v>108.2565</v>
      </c>
      <c r="BY52" s="8">
        <f t="shared" si="179"/>
        <v>120.285</v>
      </c>
      <c r="BZ52" s="8">
        <f t="shared" si="180"/>
        <v>108.2565</v>
      </c>
      <c r="CA52" s="8">
        <f t="shared" si="181"/>
        <v>108.2565</v>
      </c>
      <c r="CB52" s="8">
        <f t="shared" si="182"/>
        <v>120.285</v>
      </c>
      <c r="CC52" s="142">
        <f t="shared" si="183"/>
        <v>42.9187815</v>
      </c>
      <c r="CD52" s="151">
        <f t="shared" si="184"/>
        <v>34.764213015</v>
      </c>
      <c r="CE52" s="151">
        <f t="shared" si="185"/>
        <v>42.9187815</v>
      </c>
      <c r="CF52" s="151">
        <f t="shared" si="186"/>
        <v>34.764213015</v>
      </c>
      <c r="CG52" s="151">
        <f t="shared" si="187"/>
        <v>42.9187815</v>
      </c>
      <c r="CH52" s="151">
        <f t="shared" si="188"/>
        <v>34.764213015</v>
      </c>
      <c r="CI52" s="151">
        <f t="shared" si="189"/>
        <v>0</v>
      </c>
      <c r="CJ52" s="152">
        <f t="shared" si="190"/>
        <v>0</v>
      </c>
      <c r="CK52" s="159">
        <f t="shared" si="191"/>
        <v>31.2877917135</v>
      </c>
      <c r="CL52" s="159">
        <f t="shared" si="192"/>
        <v>31.2877917135</v>
      </c>
      <c r="CM52" s="159">
        <f t="shared" si="193"/>
        <v>31.2877917135</v>
      </c>
      <c r="CN52" s="159">
        <f t="shared" si="194"/>
        <v>0</v>
      </c>
      <c r="CO52" s="160">
        <f t="shared" si="195"/>
        <v>47.691</v>
      </c>
      <c r="CP52" s="161">
        <f t="shared" si="196"/>
        <v>38.62971</v>
      </c>
      <c r="CQ52" s="160">
        <f t="shared" si="197"/>
        <v>47.691</v>
      </c>
      <c r="CR52" s="161">
        <f t="shared" si="198"/>
        <v>38.62971</v>
      </c>
      <c r="CS52" s="160">
        <f t="shared" si="199"/>
        <v>47.691</v>
      </c>
      <c r="CT52" s="161">
        <f t="shared" si="200"/>
        <v>38.62971</v>
      </c>
      <c r="CU52" s="167">
        <f t="shared" si="201"/>
        <v>0</v>
      </c>
      <c r="CV52" s="168">
        <f t="shared" si="202"/>
        <v>0</v>
      </c>
      <c r="CW52" s="152">
        <v>47.691</v>
      </c>
      <c r="CX52" s="151">
        <f t="shared" si="203"/>
        <v>38.62971</v>
      </c>
      <c r="CY52" s="151">
        <v>47.691</v>
      </c>
      <c r="CZ52" s="138">
        <f t="shared" si="204"/>
        <v>38.62971</v>
      </c>
      <c r="DA52" s="151">
        <v>47.691</v>
      </c>
      <c r="DB52" s="138">
        <f t="shared" si="205"/>
        <v>38.62971</v>
      </c>
      <c r="DC52" s="138">
        <f t="shared" si="206"/>
        <v>0</v>
      </c>
      <c r="DD52" s="169">
        <v>0</v>
      </c>
      <c r="DF52" s="159">
        <f t="shared" si="207"/>
        <v>34.766739</v>
      </c>
      <c r="DG52" s="159">
        <f t="shared" si="208"/>
        <v>31.2900651</v>
      </c>
      <c r="DH52" s="159">
        <f t="shared" si="209"/>
        <v>34.766739</v>
      </c>
      <c r="DI52" s="159">
        <f t="shared" si="142"/>
        <v>31.2900651</v>
      </c>
      <c r="DJ52" s="159">
        <f t="shared" si="210"/>
        <v>34.766739</v>
      </c>
      <c r="DK52" s="159">
        <f t="shared" si="143"/>
        <v>31.2900651</v>
      </c>
      <c r="DL52" s="159">
        <f t="shared" si="144"/>
        <v>0</v>
      </c>
      <c r="DM52" s="159">
        <f t="shared" si="211"/>
        <v>0</v>
      </c>
      <c r="DP52" s="152"/>
      <c r="DQ52" s="146">
        <f>42.92*0.9</f>
        <v>38.628</v>
      </c>
      <c r="DR52" s="167"/>
      <c r="DS52" s="146">
        <f>42.92*0.9</f>
        <v>38.628</v>
      </c>
      <c r="DT52" s="146">
        <v>42.92</v>
      </c>
      <c r="DU52" s="146">
        <f>42.92*0.9</f>
        <v>38.628</v>
      </c>
      <c r="DV52" s="146">
        <v>42.92</v>
      </c>
      <c r="DW52" s="146">
        <f>42.92*0.9</f>
        <v>38.628</v>
      </c>
      <c r="DX52" s="159">
        <f t="shared" si="212"/>
        <v>34.7652</v>
      </c>
      <c r="DY52" s="159">
        <f t="shared" si="145"/>
        <v>31.28868</v>
      </c>
      <c r="DZ52" s="159">
        <f t="shared" si="213"/>
        <v>34.7652</v>
      </c>
      <c r="EA52" s="159">
        <f t="shared" si="146"/>
        <v>31.28868</v>
      </c>
      <c r="EB52" s="159">
        <f t="shared" si="214"/>
        <v>34.7652</v>
      </c>
      <c r="EC52" s="159">
        <f t="shared" si="147"/>
        <v>31.28868</v>
      </c>
      <c r="ED52" s="159">
        <f t="shared" si="148"/>
        <v>31.28868</v>
      </c>
      <c r="EE52" s="159">
        <f t="shared" si="215"/>
        <v>34.7652</v>
      </c>
      <c r="EF52" s="146"/>
      <c r="EG52" s="202">
        <f>DQ52+EF52</f>
        <v>38.628</v>
      </c>
      <c r="EH52" s="202">
        <f>DS52+EF52</f>
        <v>38.628</v>
      </c>
      <c r="EI52" s="202">
        <f>DU52+EF52</f>
        <v>38.628</v>
      </c>
      <c r="EJ52" s="202">
        <f>DW52+EF52</f>
        <v>38.628</v>
      </c>
      <c r="EK52" s="159">
        <f t="shared" si="216"/>
        <v>34.7652</v>
      </c>
      <c r="EL52" s="159">
        <f t="shared" si="149"/>
        <v>31.28868</v>
      </c>
      <c r="EM52" s="159">
        <f t="shared" si="217"/>
        <v>34.7652</v>
      </c>
      <c r="EN52" s="159">
        <f t="shared" si="150"/>
        <v>31.28868</v>
      </c>
      <c r="EO52" s="159">
        <f t="shared" si="218"/>
        <v>34.7652</v>
      </c>
      <c r="EP52" s="159">
        <f t="shared" si="151"/>
        <v>31.28868</v>
      </c>
      <c r="EQ52" s="159">
        <f t="shared" si="152"/>
        <v>31.28868</v>
      </c>
      <c r="ER52" s="159">
        <f t="shared" si="219"/>
        <v>34.7652</v>
      </c>
      <c r="ET52" s="202">
        <v>0</v>
      </c>
      <c r="EU52" s="202">
        <v>0</v>
      </c>
      <c r="EV52" s="202">
        <v>0</v>
      </c>
      <c r="EW52" s="202">
        <v>0</v>
      </c>
      <c r="EX52" s="212">
        <f t="shared" si="220"/>
        <v>0</v>
      </c>
      <c r="EY52" s="212">
        <f t="shared" si="221"/>
        <v>0</v>
      </c>
      <c r="EZ52" s="212">
        <f t="shared" si="222"/>
        <v>0</v>
      </c>
      <c r="FA52" s="212">
        <f t="shared" si="223"/>
        <v>0</v>
      </c>
      <c r="FB52" s="213">
        <f t="shared" si="224"/>
        <v>0</v>
      </c>
      <c r="FC52" s="213">
        <f t="shared" si="225"/>
        <v>0</v>
      </c>
      <c r="FD52" s="213">
        <f t="shared" si="226"/>
        <v>0</v>
      </c>
      <c r="FE52" s="213">
        <f t="shared" si="227"/>
        <v>0</v>
      </c>
      <c r="FF52" s="215">
        <v>0</v>
      </c>
      <c r="FG52" s="215">
        <f t="shared" si="155"/>
        <v>0</v>
      </c>
      <c r="FH52" s="215">
        <v>0</v>
      </c>
      <c r="FI52" s="215">
        <f t="shared" si="156"/>
        <v>0</v>
      </c>
      <c r="FJ52" s="215">
        <v>0</v>
      </c>
      <c r="FK52" s="215">
        <f t="shared" si="228"/>
        <v>0</v>
      </c>
      <c r="FL52" s="215">
        <f t="shared" si="229"/>
        <v>0</v>
      </c>
      <c r="FM52" s="221">
        <v>0</v>
      </c>
      <c r="FN52" s="225"/>
      <c r="FO52" s="223">
        <f t="shared" si="137"/>
        <v>0</v>
      </c>
      <c r="FP52" s="223"/>
      <c r="FQ52" s="223">
        <f t="shared" si="129"/>
        <v>0</v>
      </c>
      <c r="FR52" s="223"/>
      <c r="FS52" s="223">
        <f t="shared" si="130"/>
        <v>0</v>
      </c>
      <c r="FT52" s="223"/>
      <c r="FU52" s="223">
        <f t="shared" si="131"/>
        <v>0</v>
      </c>
      <c r="FV52" s="235">
        <v>194.5</v>
      </c>
      <c r="FW52" s="236">
        <f>FV52*0.7*1.05</f>
        <v>142.9575</v>
      </c>
      <c r="FX52" s="236">
        <f>FY52*0.7*1.05</f>
        <v>154.07805</v>
      </c>
      <c r="FY52" s="236">
        <v>209.63</v>
      </c>
      <c r="FZ52" s="236">
        <f>GA52*0.7*1.05</f>
        <v>340.62105</v>
      </c>
      <c r="GA52" s="236">
        <v>463.43</v>
      </c>
      <c r="GB52" s="236">
        <f>GC52*0.7</f>
        <v>444.675</v>
      </c>
      <c r="GC52" s="239">
        <v>635.25</v>
      </c>
      <c r="GD52" s="235">
        <v>142.96</v>
      </c>
      <c r="GE52" s="236">
        <f>GD52*0.9</f>
        <v>128.664</v>
      </c>
      <c r="GF52" s="236">
        <f>GG52*0.9</f>
        <v>138.672</v>
      </c>
      <c r="GG52" s="239">
        <v>154.08</v>
      </c>
      <c r="GH52" s="236">
        <f>GI52*0.9</f>
        <v>306.558</v>
      </c>
      <c r="GI52" s="239">
        <v>340.62</v>
      </c>
      <c r="GJ52" s="236">
        <f>GK52*0.9</f>
        <v>400.212</v>
      </c>
      <c r="GK52" s="239">
        <v>444.68</v>
      </c>
    </row>
    <row r="53" customHeight="1" spans="1:193">
      <c r="A53" s="32" t="s">
        <v>482</v>
      </c>
      <c r="B53" s="54" t="s">
        <v>436</v>
      </c>
      <c r="C53" s="47" t="s">
        <v>416</v>
      </c>
      <c r="D53" s="42" t="s">
        <v>396</v>
      </c>
      <c r="E53" s="42" t="s">
        <v>360</v>
      </c>
      <c r="F53" s="42" t="s">
        <v>416</v>
      </c>
      <c r="G53" s="42" t="s">
        <v>417</v>
      </c>
      <c r="H53" s="42" t="s">
        <v>483</v>
      </c>
      <c r="I53" s="42"/>
      <c r="J53" s="77">
        <v>65.44</v>
      </c>
      <c r="K53" s="77">
        <v>65.44</v>
      </c>
      <c r="L53" s="77">
        <v>65.44</v>
      </c>
      <c r="M53" s="83">
        <v>472.5</v>
      </c>
      <c r="N53" s="75">
        <f t="shared" si="161"/>
        <v>41.2272</v>
      </c>
      <c r="O53" s="84">
        <f t="shared" si="162"/>
        <v>45.808</v>
      </c>
      <c r="P53" s="75">
        <f t="shared" si="163"/>
        <v>41.2272</v>
      </c>
      <c r="Q53" s="84">
        <f>K53*1.7-K53</f>
        <v>45.808</v>
      </c>
      <c r="R53" s="75">
        <f t="shared" si="164"/>
        <v>41.2272</v>
      </c>
      <c r="S53" s="84">
        <f>L53*1.7-L53</f>
        <v>45.808</v>
      </c>
      <c r="T53" s="75">
        <f t="shared" si="165"/>
        <v>297.675</v>
      </c>
      <c r="U53" s="76">
        <f>M53*1.7-M53</f>
        <v>330.75</v>
      </c>
      <c r="V53" s="75">
        <f t="shared" si="166"/>
        <v>109.593</v>
      </c>
      <c r="W53" s="76">
        <v>121.77</v>
      </c>
      <c r="X53" s="75">
        <f t="shared" si="230"/>
        <v>109.593</v>
      </c>
      <c r="Y53" s="76">
        <v>121.77</v>
      </c>
      <c r="Z53" s="75">
        <f t="shared" si="231"/>
        <v>109.593</v>
      </c>
      <c r="AA53" s="76">
        <v>121.77</v>
      </c>
      <c r="AB53" s="75">
        <f t="shared" si="232"/>
        <v>0</v>
      </c>
      <c r="AC53" s="76"/>
      <c r="AD53" s="75">
        <f t="shared" si="233"/>
        <v>148.311</v>
      </c>
      <c r="AE53" s="112">
        <v>164.79</v>
      </c>
      <c r="AF53" s="75">
        <v>148.3083</v>
      </c>
      <c r="AG53" s="112">
        <v>164.787</v>
      </c>
      <c r="AH53" s="75">
        <v>148.3083</v>
      </c>
      <c r="AI53" s="112">
        <v>164.787</v>
      </c>
      <c r="AJ53" s="75">
        <v>148.3083</v>
      </c>
      <c r="AK53" s="112">
        <v>164.787</v>
      </c>
      <c r="AL53" s="116">
        <v>133.65</v>
      </c>
      <c r="AM53" s="4">
        <v>165</v>
      </c>
      <c r="AN53" s="116">
        <v>133.65</v>
      </c>
      <c r="AO53" s="4">
        <v>165</v>
      </c>
      <c r="AP53" s="116">
        <v>133.65</v>
      </c>
      <c r="AQ53" s="4">
        <v>165</v>
      </c>
      <c r="AR53" s="112"/>
      <c r="AS53" s="4"/>
      <c r="AT53" s="4"/>
      <c r="AU53" s="116">
        <v>47.687535</v>
      </c>
      <c r="AV53" s="4">
        <v>72.09</v>
      </c>
      <c r="AW53" s="116">
        <v>47.687535</v>
      </c>
      <c r="AX53" s="4">
        <v>72.09</v>
      </c>
      <c r="AY53" s="116">
        <v>47.687535</v>
      </c>
      <c r="AZ53" s="4"/>
      <c r="BA53" s="112"/>
      <c r="BB53" s="112">
        <v>52.99</v>
      </c>
      <c r="BC53" s="4">
        <v>72.09</v>
      </c>
      <c r="BD53" s="112">
        <v>52.99</v>
      </c>
      <c r="BE53" s="112">
        <v>52.99</v>
      </c>
      <c r="BF53" s="112">
        <v>52.99</v>
      </c>
      <c r="BG53" s="4"/>
      <c r="BH53" s="112"/>
      <c r="BM53" s="142">
        <f t="shared" si="167"/>
        <v>148.311</v>
      </c>
      <c r="BN53" s="143">
        <f t="shared" si="168"/>
        <v>133.4799</v>
      </c>
      <c r="BO53" s="144">
        <f t="shared" si="169"/>
        <v>148.3083</v>
      </c>
      <c r="BP53" s="144">
        <f t="shared" si="170"/>
        <v>133.47747</v>
      </c>
      <c r="BQ53" s="144">
        <f t="shared" si="171"/>
        <v>148.3083</v>
      </c>
      <c r="BR53" s="144">
        <f t="shared" si="172"/>
        <v>133.47747</v>
      </c>
      <c r="BS53" s="144">
        <f t="shared" si="173"/>
        <v>133.47747</v>
      </c>
      <c r="BT53" s="142">
        <f t="shared" si="174"/>
        <v>148.3083</v>
      </c>
      <c r="BU53" s="8">
        <f t="shared" si="175"/>
        <v>120.285</v>
      </c>
      <c r="BV53" s="8">
        <f t="shared" si="176"/>
        <v>108.2565</v>
      </c>
      <c r="BW53" s="8">
        <f t="shared" si="177"/>
        <v>120.285</v>
      </c>
      <c r="BX53" s="149">
        <f t="shared" si="178"/>
        <v>108.2565</v>
      </c>
      <c r="BY53" s="8">
        <f t="shared" si="179"/>
        <v>120.285</v>
      </c>
      <c r="BZ53" s="8">
        <f t="shared" si="180"/>
        <v>108.2565</v>
      </c>
      <c r="CA53" s="8">
        <f t="shared" si="181"/>
        <v>0</v>
      </c>
      <c r="CB53" s="8">
        <f t="shared" si="182"/>
        <v>0</v>
      </c>
      <c r="CC53" s="142">
        <f t="shared" si="183"/>
        <v>42.9187815</v>
      </c>
      <c r="CD53" s="151">
        <f t="shared" si="184"/>
        <v>34.764213015</v>
      </c>
      <c r="CE53" s="151">
        <f t="shared" si="185"/>
        <v>42.9187815</v>
      </c>
      <c r="CF53" s="151">
        <f t="shared" si="186"/>
        <v>34.764213015</v>
      </c>
      <c r="CG53" s="151">
        <f t="shared" si="187"/>
        <v>42.9187815</v>
      </c>
      <c r="CH53" s="151">
        <f t="shared" si="188"/>
        <v>34.764213015</v>
      </c>
      <c r="CI53" s="151">
        <f t="shared" si="189"/>
        <v>0</v>
      </c>
      <c r="CJ53" s="152">
        <f t="shared" si="190"/>
        <v>0</v>
      </c>
      <c r="CK53" s="159">
        <f t="shared" si="191"/>
        <v>31.2877917135</v>
      </c>
      <c r="CL53" s="159">
        <f t="shared" si="192"/>
        <v>31.2877917135</v>
      </c>
      <c r="CM53" s="159">
        <f t="shared" si="193"/>
        <v>31.2877917135</v>
      </c>
      <c r="CN53" s="159">
        <f t="shared" si="194"/>
        <v>0</v>
      </c>
      <c r="CO53" s="160">
        <f t="shared" si="195"/>
        <v>47.691</v>
      </c>
      <c r="CP53" s="161">
        <f t="shared" si="196"/>
        <v>38.62971</v>
      </c>
      <c r="CQ53" s="160">
        <f t="shared" si="197"/>
        <v>47.691</v>
      </c>
      <c r="CR53" s="161">
        <f t="shared" si="198"/>
        <v>38.62971</v>
      </c>
      <c r="CS53" s="160">
        <f t="shared" si="199"/>
        <v>47.691</v>
      </c>
      <c r="CT53" s="161">
        <f t="shared" si="200"/>
        <v>38.62971</v>
      </c>
      <c r="CU53" s="167">
        <f t="shared" si="201"/>
        <v>0</v>
      </c>
      <c r="CV53" s="168">
        <f t="shared" si="202"/>
        <v>0</v>
      </c>
      <c r="CW53" s="152">
        <v>47.691</v>
      </c>
      <c r="CX53" s="151">
        <f t="shared" si="203"/>
        <v>38.62971</v>
      </c>
      <c r="CY53" s="151">
        <v>47.691</v>
      </c>
      <c r="CZ53" s="138">
        <f t="shared" si="204"/>
        <v>38.62971</v>
      </c>
      <c r="DA53" s="151">
        <v>47.691</v>
      </c>
      <c r="DB53" s="138">
        <f t="shared" si="205"/>
        <v>38.62971</v>
      </c>
      <c r="DC53" s="138">
        <f t="shared" si="206"/>
        <v>0</v>
      </c>
      <c r="DD53" s="169">
        <v>0</v>
      </c>
      <c r="DF53" s="159">
        <f t="shared" si="207"/>
        <v>34.766739</v>
      </c>
      <c r="DG53" s="159">
        <f t="shared" si="208"/>
        <v>31.2900651</v>
      </c>
      <c r="DH53" s="159">
        <f t="shared" si="209"/>
        <v>34.766739</v>
      </c>
      <c r="DI53" s="159">
        <f t="shared" si="142"/>
        <v>31.2900651</v>
      </c>
      <c r="DJ53" s="159">
        <f t="shared" si="210"/>
        <v>34.766739</v>
      </c>
      <c r="DK53" s="159">
        <f t="shared" si="143"/>
        <v>31.2900651</v>
      </c>
      <c r="DL53" s="159">
        <f t="shared" si="144"/>
        <v>0</v>
      </c>
      <c r="DM53" s="159">
        <f t="shared" si="211"/>
        <v>0</v>
      </c>
      <c r="DP53" s="152"/>
      <c r="DQ53" s="146">
        <f>42.92*0.9</f>
        <v>38.628</v>
      </c>
      <c r="DR53" s="167"/>
      <c r="DS53" s="146">
        <f>42.92*0.9</f>
        <v>38.628</v>
      </c>
      <c r="DT53" s="146">
        <v>42.92</v>
      </c>
      <c r="DU53" s="146">
        <f>42.92*0.9</f>
        <v>38.628</v>
      </c>
      <c r="DV53" s="192"/>
      <c r="DW53" s="146">
        <f>DV53*0.7*1.05</f>
        <v>0</v>
      </c>
      <c r="DX53" s="159">
        <f t="shared" si="212"/>
        <v>34.7652</v>
      </c>
      <c r="DY53" s="159">
        <f t="shared" si="145"/>
        <v>31.28868</v>
      </c>
      <c r="DZ53" s="159">
        <f t="shared" si="213"/>
        <v>34.7652</v>
      </c>
      <c r="EA53" s="159">
        <f t="shared" si="146"/>
        <v>31.28868</v>
      </c>
      <c r="EB53" s="159">
        <f t="shared" si="214"/>
        <v>34.7652</v>
      </c>
      <c r="EC53" s="159">
        <f t="shared" si="147"/>
        <v>31.28868</v>
      </c>
      <c r="ED53" s="159">
        <f t="shared" si="148"/>
        <v>0</v>
      </c>
      <c r="EE53" s="159">
        <f t="shared" si="215"/>
        <v>0</v>
      </c>
      <c r="EF53" s="146"/>
      <c r="EG53" s="202">
        <f>DQ53+EF53</f>
        <v>38.628</v>
      </c>
      <c r="EH53" s="202">
        <f>DS53+EF53</f>
        <v>38.628</v>
      </c>
      <c r="EI53" s="202">
        <f>DU53+EF53</f>
        <v>38.628</v>
      </c>
      <c r="EJ53" s="202">
        <f>DW53+EF53</f>
        <v>0</v>
      </c>
      <c r="EK53" s="159">
        <f t="shared" si="216"/>
        <v>34.7652</v>
      </c>
      <c r="EL53" s="159">
        <f t="shared" si="149"/>
        <v>31.28868</v>
      </c>
      <c r="EM53" s="159">
        <f t="shared" si="217"/>
        <v>34.7652</v>
      </c>
      <c r="EN53" s="159">
        <f t="shared" si="150"/>
        <v>31.28868</v>
      </c>
      <c r="EO53" s="159">
        <f t="shared" si="218"/>
        <v>34.7652</v>
      </c>
      <c r="EP53" s="159">
        <f t="shared" si="151"/>
        <v>31.28868</v>
      </c>
      <c r="EQ53" s="159">
        <f t="shared" si="152"/>
        <v>0</v>
      </c>
      <c r="ER53" s="159">
        <f t="shared" si="219"/>
        <v>0</v>
      </c>
      <c r="ET53" s="202">
        <v>0</v>
      </c>
      <c r="EU53" s="202">
        <v>0</v>
      </c>
      <c r="EV53" s="202">
        <v>0</v>
      </c>
      <c r="EW53" s="202">
        <v>0</v>
      </c>
      <c r="EX53" s="212">
        <v>331.97</v>
      </c>
      <c r="EY53" s="212">
        <v>319.2</v>
      </c>
      <c r="EZ53" s="212">
        <v>331.97</v>
      </c>
      <c r="FA53" s="212">
        <f t="shared" si="223"/>
        <v>0</v>
      </c>
      <c r="FB53" s="213">
        <f t="shared" si="224"/>
        <v>232.379</v>
      </c>
      <c r="FC53" s="213">
        <f t="shared" si="225"/>
        <v>223.44</v>
      </c>
      <c r="FD53" s="213">
        <f t="shared" si="226"/>
        <v>232.379</v>
      </c>
      <c r="FE53" s="213">
        <f t="shared" si="227"/>
        <v>0</v>
      </c>
      <c r="FF53" s="215">
        <v>232.379</v>
      </c>
      <c r="FG53" s="215">
        <f t="shared" si="155"/>
        <v>209.1411</v>
      </c>
      <c r="FH53" s="215">
        <v>223.44</v>
      </c>
      <c r="FI53" s="215">
        <f t="shared" si="156"/>
        <v>201.096</v>
      </c>
      <c r="FJ53" s="215">
        <v>232.379</v>
      </c>
      <c r="FK53" s="215">
        <f t="shared" si="228"/>
        <v>209.1411</v>
      </c>
      <c r="FL53" s="215">
        <f t="shared" si="229"/>
        <v>0</v>
      </c>
      <c r="FM53" s="221">
        <v>0</v>
      </c>
      <c r="FN53" s="222">
        <v>316.16</v>
      </c>
      <c r="FO53" s="223">
        <f t="shared" si="137"/>
        <v>232.3776</v>
      </c>
      <c r="FP53" s="223">
        <v>316.16</v>
      </c>
      <c r="FQ53" s="223">
        <f t="shared" si="129"/>
        <v>232.3776</v>
      </c>
      <c r="FR53" s="223">
        <v>316.16</v>
      </c>
      <c r="FS53" s="223">
        <f t="shared" si="130"/>
        <v>232.3776</v>
      </c>
      <c r="FT53" s="223"/>
      <c r="FU53" s="223">
        <f t="shared" si="131"/>
        <v>0</v>
      </c>
      <c r="FV53" s="235">
        <v>375.23</v>
      </c>
      <c r="FW53" s="236">
        <f>FV53*0.7*1.05</f>
        <v>275.79405</v>
      </c>
      <c r="FX53" s="236">
        <f>FY53*0.7*1.05</f>
        <v>275.79405</v>
      </c>
      <c r="FY53" s="236">
        <v>375.23</v>
      </c>
      <c r="FZ53" s="236">
        <f>GA53*0.7*1.05</f>
        <v>275.79405</v>
      </c>
      <c r="GA53" s="236">
        <v>375.23</v>
      </c>
      <c r="GB53" s="236">
        <v>275.79</v>
      </c>
      <c r="GC53" s="239">
        <v>0</v>
      </c>
      <c r="GD53" s="235">
        <v>275.79</v>
      </c>
      <c r="GE53" s="236">
        <f>GD53*0.9</f>
        <v>248.211</v>
      </c>
      <c r="GF53" s="236">
        <f>GG53*0.9</f>
        <v>248.211</v>
      </c>
      <c r="GG53" s="235">
        <v>275.79</v>
      </c>
      <c r="GH53" s="236">
        <f>GI53*0.9</f>
        <v>248.211</v>
      </c>
      <c r="GI53" s="235">
        <v>275.79</v>
      </c>
      <c r="GJ53" s="236">
        <f>GK53*0.9</f>
        <v>248.211</v>
      </c>
      <c r="GK53" s="235">
        <v>275.79</v>
      </c>
    </row>
    <row r="54" customHeight="1" spans="1:193">
      <c r="A54" s="32"/>
      <c r="B54" s="54" t="s">
        <v>436</v>
      </c>
      <c r="C54" s="47" t="s">
        <v>423</v>
      </c>
      <c r="D54" s="42" t="s">
        <v>396</v>
      </c>
      <c r="E54" s="42" t="s">
        <v>360</v>
      </c>
      <c r="F54" s="42" t="s">
        <v>423</v>
      </c>
      <c r="G54" s="40" t="s">
        <v>484</v>
      </c>
      <c r="H54" s="42"/>
      <c r="I54" s="89"/>
      <c r="J54" s="77">
        <v>96.43</v>
      </c>
      <c r="K54" s="90">
        <v>96.43</v>
      </c>
      <c r="L54" s="90">
        <v>96.43</v>
      </c>
      <c r="M54" s="83">
        <v>472.5</v>
      </c>
      <c r="N54" s="75">
        <f t="shared" si="161"/>
        <v>60.7509</v>
      </c>
      <c r="O54" s="84">
        <f t="shared" si="162"/>
        <v>67.501</v>
      </c>
      <c r="P54" s="75">
        <f t="shared" si="163"/>
        <v>60.7509</v>
      </c>
      <c r="Q54" s="84">
        <f>K54*1.7-K54</f>
        <v>67.501</v>
      </c>
      <c r="R54" s="75">
        <f t="shared" si="164"/>
        <v>60.7509</v>
      </c>
      <c r="S54" s="84">
        <f>L54*1.7-L54</f>
        <v>67.501</v>
      </c>
      <c r="T54" s="75">
        <f t="shared" si="165"/>
        <v>297.675</v>
      </c>
      <c r="U54" s="76">
        <f>M54*1.7-M54</f>
        <v>330.75</v>
      </c>
      <c r="V54" s="75">
        <f t="shared" si="166"/>
        <v>161.514</v>
      </c>
      <c r="W54" s="76">
        <v>179.46</v>
      </c>
      <c r="X54" s="75">
        <f t="shared" si="230"/>
        <v>161.514</v>
      </c>
      <c r="Y54" s="76">
        <v>179.46</v>
      </c>
      <c r="Z54" s="75">
        <f t="shared" si="231"/>
        <v>161.514</v>
      </c>
      <c r="AA54" s="76">
        <v>179.46</v>
      </c>
      <c r="AB54" s="75">
        <f t="shared" si="232"/>
        <v>0</v>
      </c>
      <c r="AC54" s="76"/>
      <c r="AD54" s="75">
        <f t="shared" si="233"/>
        <v>218.556</v>
      </c>
      <c r="AE54" s="112">
        <v>242.84</v>
      </c>
      <c r="AF54" s="75">
        <v>218.5596</v>
      </c>
      <c r="AG54" s="112">
        <v>242.844</v>
      </c>
      <c r="AH54" s="75">
        <v>218.5596</v>
      </c>
      <c r="AI54" s="112">
        <v>242.844</v>
      </c>
      <c r="AJ54" s="75">
        <v>0</v>
      </c>
      <c r="AK54" s="112"/>
      <c r="AL54" s="116">
        <v>196.83</v>
      </c>
      <c r="AM54" s="4">
        <v>243</v>
      </c>
      <c r="AN54" s="116">
        <v>196.83</v>
      </c>
      <c r="AO54" s="4">
        <v>243</v>
      </c>
      <c r="AP54" s="116">
        <v>196.83</v>
      </c>
      <c r="AQ54" s="4">
        <v>243</v>
      </c>
      <c r="AR54" s="116">
        <v>196.83</v>
      </c>
      <c r="AS54" s="4"/>
      <c r="AT54" s="4"/>
      <c r="AU54" s="116">
        <v>70.27776</v>
      </c>
      <c r="AV54" s="4">
        <v>106.24</v>
      </c>
      <c r="AW54" s="116">
        <v>70.27776</v>
      </c>
      <c r="AX54" s="4">
        <v>106.24</v>
      </c>
      <c r="AY54" s="116">
        <v>70.27776</v>
      </c>
      <c r="AZ54" s="4"/>
      <c r="BA54" s="112"/>
      <c r="BB54" s="112">
        <v>78.09</v>
      </c>
      <c r="BC54" s="4">
        <v>106.24</v>
      </c>
      <c r="BD54" s="112">
        <v>78.09</v>
      </c>
      <c r="BE54" s="112">
        <v>78.09</v>
      </c>
      <c r="BF54" s="112">
        <v>78.09</v>
      </c>
      <c r="BG54" s="4"/>
      <c r="BH54" s="112"/>
      <c r="BM54" s="142">
        <f t="shared" si="167"/>
        <v>218.556</v>
      </c>
      <c r="BN54" s="143">
        <f t="shared" si="168"/>
        <v>196.7004</v>
      </c>
      <c r="BO54" s="144">
        <f t="shared" si="169"/>
        <v>218.5596</v>
      </c>
      <c r="BP54" s="144">
        <f t="shared" si="170"/>
        <v>196.70364</v>
      </c>
      <c r="BQ54" s="144">
        <f t="shared" si="171"/>
        <v>218.5596</v>
      </c>
      <c r="BR54" s="144">
        <f t="shared" si="172"/>
        <v>196.70364</v>
      </c>
      <c r="BS54" s="144">
        <f t="shared" si="173"/>
        <v>0</v>
      </c>
      <c r="BT54" s="142">
        <f t="shared" si="174"/>
        <v>0</v>
      </c>
      <c r="BU54" s="8">
        <f t="shared" si="175"/>
        <v>177.147</v>
      </c>
      <c r="BV54" s="8">
        <f t="shared" si="176"/>
        <v>159.4323</v>
      </c>
      <c r="BW54" s="8">
        <f t="shared" si="177"/>
        <v>177.147</v>
      </c>
      <c r="BX54" s="149">
        <f t="shared" si="178"/>
        <v>159.4323</v>
      </c>
      <c r="BY54" s="8">
        <f t="shared" si="179"/>
        <v>177.147</v>
      </c>
      <c r="BZ54" s="8">
        <f t="shared" si="180"/>
        <v>159.4323</v>
      </c>
      <c r="CA54" s="8">
        <f t="shared" si="181"/>
        <v>159.4323</v>
      </c>
      <c r="CB54" s="8">
        <f t="shared" si="182"/>
        <v>177.147</v>
      </c>
      <c r="CC54" s="142">
        <f t="shared" si="183"/>
        <v>63.249984</v>
      </c>
      <c r="CD54" s="151">
        <f t="shared" si="184"/>
        <v>51.23248704</v>
      </c>
      <c r="CE54" s="151">
        <f t="shared" si="185"/>
        <v>63.249984</v>
      </c>
      <c r="CF54" s="151">
        <f t="shared" si="186"/>
        <v>51.23248704</v>
      </c>
      <c r="CG54" s="151">
        <f t="shared" si="187"/>
        <v>63.249984</v>
      </c>
      <c r="CH54" s="151">
        <f t="shared" si="188"/>
        <v>51.23248704</v>
      </c>
      <c r="CI54" s="151">
        <f t="shared" si="189"/>
        <v>0</v>
      </c>
      <c r="CJ54" s="152">
        <f t="shared" si="190"/>
        <v>0</v>
      </c>
      <c r="CK54" s="159">
        <f t="shared" si="191"/>
        <v>46.109238336</v>
      </c>
      <c r="CL54" s="159">
        <f t="shared" si="192"/>
        <v>46.109238336</v>
      </c>
      <c r="CM54" s="159">
        <f t="shared" si="193"/>
        <v>46.109238336</v>
      </c>
      <c r="CN54" s="159">
        <f t="shared" si="194"/>
        <v>0</v>
      </c>
      <c r="CO54" s="160">
        <f t="shared" si="195"/>
        <v>70.281</v>
      </c>
      <c r="CP54" s="161">
        <f t="shared" si="196"/>
        <v>56.92761</v>
      </c>
      <c r="CQ54" s="160">
        <f t="shared" si="197"/>
        <v>70.281</v>
      </c>
      <c r="CR54" s="161">
        <f t="shared" si="198"/>
        <v>56.92761</v>
      </c>
      <c r="CS54" s="160">
        <f t="shared" si="199"/>
        <v>70.281</v>
      </c>
      <c r="CT54" s="161">
        <f t="shared" si="200"/>
        <v>56.92761</v>
      </c>
      <c r="CU54" s="167">
        <f t="shared" si="201"/>
        <v>0</v>
      </c>
      <c r="CV54" s="168">
        <f t="shared" si="202"/>
        <v>0</v>
      </c>
      <c r="CW54" s="152">
        <v>70.281</v>
      </c>
      <c r="CX54" s="151">
        <f t="shared" si="203"/>
        <v>56.92761</v>
      </c>
      <c r="CY54" s="151">
        <v>70.281</v>
      </c>
      <c r="CZ54" s="138">
        <f t="shared" si="204"/>
        <v>56.92761</v>
      </c>
      <c r="DA54" s="151">
        <v>70.281</v>
      </c>
      <c r="DB54" s="138">
        <f t="shared" si="205"/>
        <v>56.92761</v>
      </c>
      <c r="DC54" s="138">
        <f t="shared" si="206"/>
        <v>0</v>
      </c>
      <c r="DD54" s="169">
        <v>0</v>
      </c>
      <c r="DF54" s="159">
        <f t="shared" si="207"/>
        <v>51.234849</v>
      </c>
      <c r="DG54" s="159">
        <f t="shared" si="208"/>
        <v>46.1113641</v>
      </c>
      <c r="DH54" s="159">
        <f t="shared" si="209"/>
        <v>51.234849</v>
      </c>
      <c r="DI54" s="159">
        <f t="shared" si="142"/>
        <v>46.1113641</v>
      </c>
      <c r="DJ54" s="159">
        <f t="shared" si="210"/>
        <v>51.234849</v>
      </c>
      <c r="DK54" s="159">
        <f t="shared" si="143"/>
        <v>46.1113641</v>
      </c>
      <c r="DL54" s="159">
        <f t="shared" si="144"/>
        <v>0</v>
      </c>
      <c r="DM54" s="159">
        <f t="shared" si="211"/>
        <v>0</v>
      </c>
      <c r="DP54" s="152"/>
      <c r="DQ54" s="146">
        <f>63.25*0.9</f>
        <v>56.925</v>
      </c>
      <c r="DR54" s="167"/>
      <c r="DS54" s="146">
        <f>63.25*0.9</f>
        <v>56.925</v>
      </c>
      <c r="DT54" s="167"/>
      <c r="DU54" s="146">
        <f>63.25*0.9</f>
        <v>56.925</v>
      </c>
      <c r="DV54" s="192"/>
      <c r="DW54" s="146">
        <f>DV54*0.7*1.05</f>
        <v>0</v>
      </c>
      <c r="DX54" s="159">
        <f t="shared" si="212"/>
        <v>51.2325</v>
      </c>
      <c r="DY54" s="159">
        <f t="shared" si="145"/>
        <v>46.10925</v>
      </c>
      <c r="DZ54" s="159">
        <f t="shared" si="213"/>
        <v>51.2325</v>
      </c>
      <c r="EA54" s="159">
        <f t="shared" si="146"/>
        <v>46.10925</v>
      </c>
      <c r="EB54" s="159">
        <f t="shared" si="214"/>
        <v>51.2325</v>
      </c>
      <c r="EC54" s="159">
        <f t="shared" si="147"/>
        <v>46.10925</v>
      </c>
      <c r="ED54" s="159">
        <f t="shared" si="148"/>
        <v>0</v>
      </c>
      <c r="EE54" s="159">
        <f t="shared" si="215"/>
        <v>0</v>
      </c>
      <c r="EF54" s="146"/>
      <c r="EG54" s="202">
        <f>DQ54+EF54</f>
        <v>56.925</v>
      </c>
      <c r="EH54" s="202">
        <f>DS54+EF54</f>
        <v>56.925</v>
      </c>
      <c r="EI54" s="202">
        <f>DU54+EF54</f>
        <v>56.925</v>
      </c>
      <c r="EJ54" s="202">
        <f>DW54+EF54</f>
        <v>0</v>
      </c>
      <c r="EK54" s="159">
        <f t="shared" si="216"/>
        <v>51.2325</v>
      </c>
      <c r="EL54" s="159">
        <f t="shared" si="149"/>
        <v>46.10925</v>
      </c>
      <c r="EM54" s="159">
        <f t="shared" si="217"/>
        <v>51.2325</v>
      </c>
      <c r="EN54" s="159">
        <f t="shared" si="150"/>
        <v>46.10925</v>
      </c>
      <c r="EO54" s="159">
        <f t="shared" si="218"/>
        <v>51.2325</v>
      </c>
      <c r="EP54" s="159">
        <f t="shared" si="151"/>
        <v>46.10925</v>
      </c>
      <c r="EQ54" s="159">
        <f t="shared" si="152"/>
        <v>0</v>
      </c>
      <c r="ER54" s="159">
        <f t="shared" si="219"/>
        <v>0</v>
      </c>
      <c r="ET54" s="202">
        <v>0</v>
      </c>
      <c r="EU54" s="202">
        <v>0</v>
      </c>
      <c r="EV54" s="202">
        <v>0</v>
      </c>
      <c r="EW54" s="202">
        <v>0</v>
      </c>
      <c r="EX54" s="212">
        <v>489.22</v>
      </c>
      <c r="EY54" s="212">
        <v>470.4</v>
      </c>
      <c r="EZ54" s="212">
        <v>489.22</v>
      </c>
      <c r="FA54" s="212">
        <f t="shared" si="223"/>
        <v>0</v>
      </c>
      <c r="FB54" s="213">
        <f t="shared" si="224"/>
        <v>342.454</v>
      </c>
      <c r="FC54" s="213">
        <f t="shared" si="225"/>
        <v>329.28</v>
      </c>
      <c r="FD54" s="213">
        <f t="shared" si="226"/>
        <v>342.454</v>
      </c>
      <c r="FE54" s="213">
        <f t="shared" si="227"/>
        <v>0</v>
      </c>
      <c r="FF54" s="215">
        <v>342.454</v>
      </c>
      <c r="FG54" s="215">
        <f t="shared" si="155"/>
        <v>308.2086</v>
      </c>
      <c r="FH54" s="215">
        <v>329.28</v>
      </c>
      <c r="FI54" s="215">
        <f t="shared" si="156"/>
        <v>296.352</v>
      </c>
      <c r="FJ54" s="215">
        <v>342.454</v>
      </c>
      <c r="FK54" s="215">
        <f t="shared" si="228"/>
        <v>308.2086</v>
      </c>
      <c r="FL54" s="215">
        <f t="shared" si="229"/>
        <v>0</v>
      </c>
      <c r="FM54" s="221">
        <v>0</v>
      </c>
      <c r="FN54" s="222">
        <v>465.92</v>
      </c>
      <c r="FO54" s="223">
        <f t="shared" si="137"/>
        <v>342.4512</v>
      </c>
      <c r="FP54" s="223">
        <v>465.92</v>
      </c>
      <c r="FQ54" s="223">
        <f t="shared" si="129"/>
        <v>342.4512</v>
      </c>
      <c r="FR54" s="223">
        <v>465.92</v>
      </c>
      <c r="FS54" s="223">
        <f t="shared" si="130"/>
        <v>342.4512</v>
      </c>
      <c r="FT54" s="223"/>
      <c r="FU54" s="223">
        <f t="shared" si="131"/>
        <v>0</v>
      </c>
      <c r="FV54" s="235">
        <v>552.97</v>
      </c>
      <c r="FW54" s="236">
        <f>FV54*0.7*1.05</f>
        <v>406.43295</v>
      </c>
      <c r="FX54" s="236">
        <f>FY54*0.7*1.05</f>
        <v>406.43295</v>
      </c>
      <c r="FY54" s="236">
        <v>552.97</v>
      </c>
      <c r="FZ54" s="236">
        <f>GA54*0.7*1.05</f>
        <v>406.43295</v>
      </c>
      <c r="GA54" s="236">
        <v>552.97</v>
      </c>
      <c r="GB54" s="236">
        <v>406.43</v>
      </c>
      <c r="GC54" s="239">
        <v>0</v>
      </c>
      <c r="GD54" s="235">
        <v>406.43</v>
      </c>
      <c r="GE54" s="236">
        <f>GD54*0.9</f>
        <v>365.787</v>
      </c>
      <c r="GF54" s="236">
        <f>GG54*0.9</f>
        <v>365.787</v>
      </c>
      <c r="GG54" s="239">
        <v>406.43</v>
      </c>
      <c r="GH54" s="236">
        <f>GI54*0.9</f>
        <v>365.787</v>
      </c>
      <c r="GI54" s="239">
        <v>406.43</v>
      </c>
      <c r="GJ54" s="236">
        <f>GK54*0.9</f>
        <v>365.787</v>
      </c>
      <c r="GK54" s="239">
        <v>406.43</v>
      </c>
    </row>
    <row r="55" ht="27.75" customHeight="1" spans="2:193">
      <c r="B55" s="37" t="s">
        <v>485</v>
      </c>
      <c r="C55" s="38"/>
      <c r="D55" s="38"/>
      <c r="E55" s="38"/>
      <c r="F55" s="38"/>
      <c r="G55" s="38"/>
      <c r="H55" s="38"/>
      <c r="I55" s="38"/>
      <c r="J55" s="78"/>
      <c r="K55" s="5"/>
      <c r="L55" s="5"/>
      <c r="M55" s="5"/>
      <c r="N55" s="93"/>
      <c r="O55" s="81" t="s">
        <v>335</v>
      </c>
      <c r="P55" s="81" t="s">
        <v>336</v>
      </c>
      <c r="Q55" s="81" t="s">
        <v>336</v>
      </c>
      <c r="R55" s="81" t="s">
        <v>337</v>
      </c>
      <c r="S55" s="81" t="s">
        <v>337</v>
      </c>
      <c r="T55" s="102" t="s">
        <v>338</v>
      </c>
      <c r="U55" s="103" t="s">
        <v>338</v>
      </c>
      <c r="V55" s="107"/>
      <c r="W55" s="81" t="s">
        <v>335</v>
      </c>
      <c r="X55" s="81" t="s">
        <v>336</v>
      </c>
      <c r="Y55" s="81" t="s">
        <v>336</v>
      </c>
      <c r="Z55" s="81" t="s">
        <v>337</v>
      </c>
      <c r="AA55" s="81" t="s">
        <v>337</v>
      </c>
      <c r="AB55" s="114" t="s">
        <v>338</v>
      </c>
      <c r="AC55" s="114" t="s">
        <v>338</v>
      </c>
      <c r="AD55" s="115" t="s">
        <v>335</v>
      </c>
      <c r="AE55" s="115" t="s">
        <v>335</v>
      </c>
      <c r="AF55" s="115" t="s">
        <v>336</v>
      </c>
      <c r="AG55" s="115" t="s">
        <v>336</v>
      </c>
      <c r="AH55" s="115" t="s">
        <v>337</v>
      </c>
      <c r="AI55" s="115" t="s">
        <v>337</v>
      </c>
      <c r="AJ55" s="119" t="s">
        <v>338</v>
      </c>
      <c r="AK55" s="119" t="s">
        <v>338</v>
      </c>
      <c r="AL55" s="121" t="s">
        <v>335</v>
      </c>
      <c r="AM55" s="115" t="s">
        <v>335</v>
      </c>
      <c r="AN55" s="115" t="s">
        <v>336</v>
      </c>
      <c r="AO55" s="115" t="s">
        <v>336</v>
      </c>
      <c r="AP55" s="115" t="s">
        <v>337</v>
      </c>
      <c r="AQ55" s="115" t="s">
        <v>337</v>
      </c>
      <c r="AR55" s="119" t="s">
        <v>338</v>
      </c>
      <c r="AS55" s="107"/>
      <c r="AT55" s="115"/>
      <c r="AU55" s="115" t="s">
        <v>335</v>
      </c>
      <c r="AV55" s="115" t="s">
        <v>336</v>
      </c>
      <c r="AW55" s="115" t="s">
        <v>336</v>
      </c>
      <c r="AX55" s="115" t="s">
        <v>337</v>
      </c>
      <c r="AY55" s="115" t="s">
        <v>337</v>
      </c>
      <c r="AZ55" s="119" t="s">
        <v>338</v>
      </c>
      <c r="BA55" s="119" t="s">
        <v>338</v>
      </c>
      <c r="BB55" s="115" t="s">
        <v>335</v>
      </c>
      <c r="BC55" s="115" t="s">
        <v>336</v>
      </c>
      <c r="BD55" s="119" t="s">
        <v>336</v>
      </c>
      <c r="BE55" s="115" t="s">
        <v>337</v>
      </c>
      <c r="BF55" s="115" t="s">
        <v>337</v>
      </c>
      <c r="BG55" s="119" t="s">
        <v>338</v>
      </c>
      <c r="BH55" s="119" t="s">
        <v>338</v>
      </c>
      <c r="BM55" s="140"/>
      <c r="BN55" s="141"/>
      <c r="BO55" s="140"/>
      <c r="BP55" s="140"/>
      <c r="BQ55" s="140"/>
      <c r="BR55" s="140"/>
      <c r="BS55" s="140"/>
      <c r="BT55" s="140"/>
      <c r="BU55" s="147"/>
      <c r="BV55" s="147"/>
      <c r="BW55" s="147"/>
      <c r="BX55" s="148"/>
      <c r="BY55" s="147"/>
      <c r="BZ55" s="147"/>
      <c r="CA55" s="147"/>
      <c r="CB55" s="147"/>
      <c r="CC55" s="140"/>
      <c r="CD55" s="114"/>
      <c r="CE55" s="114"/>
      <c r="CF55" s="114"/>
      <c r="CG55" s="114"/>
      <c r="CH55" s="114"/>
      <c r="CI55" s="114"/>
      <c r="CJ55" s="114"/>
      <c r="CK55" s="115"/>
      <c r="CL55" s="115"/>
      <c r="CM55" s="115"/>
      <c r="CN55" s="115"/>
      <c r="CO55" s="162"/>
      <c r="CP55" s="158"/>
      <c r="CQ55" s="162"/>
      <c r="CR55" s="158"/>
      <c r="CS55" s="162"/>
      <c r="CT55" s="158"/>
      <c r="CU55" s="114"/>
      <c r="CV55" s="170"/>
      <c r="CW55" s="166"/>
      <c r="CX55" s="114"/>
      <c r="CY55" s="166"/>
      <c r="CZ55" s="81"/>
      <c r="DA55" s="166"/>
      <c r="DB55" s="81"/>
      <c r="DC55" s="81"/>
      <c r="DD55" s="166"/>
      <c r="DE55" s="177"/>
      <c r="DF55" s="115"/>
      <c r="DG55" s="115"/>
      <c r="DH55" s="115"/>
      <c r="DI55" s="115"/>
      <c r="DJ55" s="115"/>
      <c r="DK55" s="115"/>
      <c r="DL55" s="115"/>
      <c r="DM55" s="115"/>
      <c r="DN55" s="177"/>
      <c r="DO55" s="177"/>
      <c r="DP55" s="166"/>
      <c r="DQ55" s="81"/>
      <c r="DR55" s="166"/>
      <c r="DS55" s="81"/>
      <c r="DT55" s="166"/>
      <c r="DU55" s="81"/>
      <c r="DV55" s="166"/>
      <c r="DW55" s="81"/>
      <c r="DX55" s="115"/>
      <c r="DY55" s="115"/>
      <c r="DZ55" s="115"/>
      <c r="EA55" s="115"/>
      <c r="EB55" s="115"/>
      <c r="EC55" s="115"/>
      <c r="ED55" s="115"/>
      <c r="EE55" s="115"/>
      <c r="EF55" s="81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224"/>
      <c r="FN55" s="114"/>
      <c r="FO55" s="114"/>
      <c r="FP55" s="114"/>
      <c r="FQ55" s="114"/>
      <c r="FR55" s="114"/>
      <c r="FS55" s="114"/>
      <c r="FT55" s="114"/>
      <c r="FU55" s="114"/>
      <c r="FV55" s="237"/>
      <c r="FW55" s="114"/>
      <c r="FX55" s="114"/>
      <c r="FY55" s="114"/>
      <c r="FZ55" s="114"/>
      <c r="GA55" s="114"/>
      <c r="GB55" s="114"/>
      <c r="GC55" s="140"/>
      <c r="GD55" s="237"/>
      <c r="GE55" s="114"/>
      <c r="GF55" s="114"/>
      <c r="GG55" s="114"/>
      <c r="GH55" s="114"/>
      <c r="GI55" s="114"/>
      <c r="GJ55" s="114"/>
      <c r="GK55" s="140"/>
    </row>
    <row r="56" customHeight="1" spans="2:193">
      <c r="B56" s="54" t="s">
        <v>486</v>
      </c>
      <c r="C56" s="53" t="s">
        <v>487</v>
      </c>
      <c r="D56" s="39"/>
      <c r="E56" s="39" t="s">
        <v>360</v>
      </c>
      <c r="F56" s="40" t="s">
        <v>487</v>
      </c>
      <c r="G56" s="40" t="s">
        <v>488</v>
      </c>
      <c r="H56" s="5"/>
      <c r="I56" s="5"/>
      <c r="J56" s="5"/>
      <c r="K56" s="5"/>
      <c r="L56" s="5"/>
      <c r="M56" s="5"/>
      <c r="O56" s="76">
        <v>103.66</v>
      </c>
      <c r="P56" s="76"/>
      <c r="Q56" s="76"/>
      <c r="R56" s="76"/>
      <c r="S56" s="76"/>
      <c r="T56" s="76"/>
      <c r="U56" s="76"/>
      <c r="V56" s="76"/>
      <c r="W56" s="104">
        <v>275.5956</v>
      </c>
      <c r="X56" s="75">
        <f>Y56*0.9</f>
        <v>0</v>
      </c>
      <c r="Y56" s="104"/>
      <c r="Z56" s="75">
        <f>AA56*0.9</f>
        <v>0</v>
      </c>
      <c r="AA56" s="104"/>
      <c r="AB56" s="75">
        <f>AC56*0.9</f>
        <v>0</v>
      </c>
      <c r="AC56" s="104"/>
      <c r="AD56" s="75">
        <f>AE56*0.9</f>
        <v>335.6451</v>
      </c>
      <c r="AE56" s="116">
        <v>372.939</v>
      </c>
      <c r="AF56" s="75">
        <v>0</v>
      </c>
      <c r="AG56" s="116"/>
      <c r="AH56" s="75">
        <v>0</v>
      </c>
      <c r="AI56" s="116"/>
      <c r="AJ56" s="75">
        <v>0</v>
      </c>
      <c r="AK56" s="122"/>
      <c r="AL56" s="116">
        <v>302.13</v>
      </c>
      <c r="AM56" s="4">
        <v>373</v>
      </c>
      <c r="AN56" s="116"/>
      <c r="AO56" s="4">
        <v>0</v>
      </c>
      <c r="AP56" s="116"/>
      <c r="AQ56" s="4">
        <v>0</v>
      </c>
      <c r="AR56" s="123"/>
      <c r="AS56" s="4"/>
      <c r="AT56" s="4"/>
      <c r="AU56" s="116">
        <v>107.93034</v>
      </c>
      <c r="AV56" s="4"/>
      <c r="AW56" s="112"/>
      <c r="AX56" s="4"/>
      <c r="AY56" s="112"/>
      <c r="AZ56" s="4"/>
      <c r="BA56" s="112"/>
      <c r="BB56" s="112">
        <v>119.92</v>
      </c>
      <c r="BC56" s="4"/>
      <c r="BD56" s="112"/>
      <c r="BE56" s="4"/>
      <c r="BF56" s="112"/>
      <c r="BG56" s="4"/>
      <c r="BH56" s="112"/>
      <c r="BM56" s="142">
        <f>AE56*0.9</f>
        <v>335.6451</v>
      </c>
      <c r="BN56" s="143">
        <f>BM56*0.9</f>
        <v>302.08059</v>
      </c>
      <c r="BO56" s="144">
        <f>AG56*0.9</f>
        <v>0</v>
      </c>
      <c r="BP56" s="144">
        <f>BO56*0.9</f>
        <v>0</v>
      </c>
      <c r="BQ56" s="144">
        <f>AI56*0.9</f>
        <v>0</v>
      </c>
      <c r="BR56" s="144">
        <f>BQ56*0.9</f>
        <v>0</v>
      </c>
      <c r="BS56" s="144">
        <f>BT56*0.9</f>
        <v>0</v>
      </c>
      <c r="BT56" s="142">
        <f>AK56*0.9</f>
        <v>0</v>
      </c>
      <c r="BU56" s="8">
        <f>AL56*0.9</f>
        <v>271.917</v>
      </c>
      <c r="BV56" s="8">
        <f>BU56*0.9</f>
        <v>244.7253</v>
      </c>
      <c r="BW56" s="8">
        <f>AN56*0.9</f>
        <v>0</v>
      </c>
      <c r="BX56" s="149">
        <f>BW56*0.9</f>
        <v>0</v>
      </c>
      <c r="BY56" s="8">
        <f>AP56*0.9</f>
        <v>0</v>
      </c>
      <c r="BZ56" s="8">
        <f>BY56*0.9</f>
        <v>0</v>
      </c>
      <c r="CA56" s="8">
        <f>CB56*0.9</f>
        <v>0</v>
      </c>
      <c r="CB56" s="8">
        <f>AR56*0.9</f>
        <v>0</v>
      </c>
      <c r="CC56" s="142">
        <f>AU56*0.9</f>
        <v>97.137306</v>
      </c>
      <c r="CD56" s="151">
        <f>CC56*0.9*0.9</f>
        <v>78.68121786</v>
      </c>
      <c r="CE56" s="151">
        <f>AW56*0.9</f>
        <v>0</v>
      </c>
      <c r="CF56" s="151">
        <f>CE56*0.9*0.9</f>
        <v>0</v>
      </c>
      <c r="CG56" s="151">
        <f>AY56*0.9</f>
        <v>0</v>
      </c>
      <c r="CH56" s="151">
        <f>CG56*0.9*0.9</f>
        <v>0</v>
      </c>
      <c r="CI56" s="151">
        <f>CJ56*0.9*0.9</f>
        <v>0</v>
      </c>
      <c r="CJ56" s="152">
        <f>BA56*0.9</f>
        <v>0</v>
      </c>
      <c r="CK56" s="159">
        <f t="shared" ref="CK56:CK66" si="235">CD56-CD56*10/100</f>
        <v>70.813096074</v>
      </c>
      <c r="CL56" s="159">
        <f t="shared" ref="CL56:CL66" si="236">CF56-CF56*10/100</f>
        <v>0</v>
      </c>
      <c r="CM56" s="159">
        <f t="shared" ref="CM56:CM66" si="237">CH56-CH56*10/100</f>
        <v>0</v>
      </c>
      <c r="CN56" s="159">
        <f t="shared" ref="CN56:CN66" si="238">CI56-CI56*10/100</f>
        <v>0</v>
      </c>
      <c r="CO56" s="160">
        <f>BB56*0.9</f>
        <v>107.928</v>
      </c>
      <c r="CP56" s="161">
        <f>CO56*0.9*0.9</f>
        <v>87.42168</v>
      </c>
      <c r="CQ56" s="160">
        <f>BD56*0.9</f>
        <v>0</v>
      </c>
      <c r="CR56" s="161">
        <f>CQ56*0.9*0.9</f>
        <v>0</v>
      </c>
      <c r="CS56" s="160">
        <f>BF56*0.9</f>
        <v>0</v>
      </c>
      <c r="CT56" s="161">
        <f>CS56*0.9*0.9</f>
        <v>0</v>
      </c>
      <c r="CU56" s="167">
        <f>CV56*0.9*0.9</f>
        <v>0</v>
      </c>
      <c r="CV56" s="168">
        <f>BH56*0.9</f>
        <v>0</v>
      </c>
      <c r="CW56" s="152">
        <v>107.928</v>
      </c>
      <c r="CX56" s="151">
        <f>CW56*0.9*0.9</f>
        <v>87.42168</v>
      </c>
      <c r="CY56" s="138"/>
      <c r="CZ56" s="138">
        <f>CY56*0.9*0.9</f>
        <v>0</v>
      </c>
      <c r="DA56" s="138"/>
      <c r="DB56" s="138">
        <f>DA56*0.9*0.9</f>
        <v>0</v>
      </c>
      <c r="DC56" s="138">
        <f>DD56*0.9*0.9</f>
        <v>0</v>
      </c>
      <c r="DD56" s="169"/>
      <c r="DF56" s="159">
        <f t="shared" ref="DF56:DF66" si="239">CX56-CX56*10/100</f>
        <v>78.679512</v>
      </c>
      <c r="DG56" s="159">
        <f t="shared" ref="DG56:DG66" si="240">DF56*0.9</f>
        <v>70.8115608</v>
      </c>
      <c r="DH56" s="159">
        <f t="shared" ref="DH56:DH66" si="241">CZ56-CZ56*10/100</f>
        <v>0</v>
      </c>
      <c r="DI56" s="159">
        <f t="shared" ref="DI56:DI66" si="242">DH56*0.9</f>
        <v>0</v>
      </c>
      <c r="DJ56" s="159">
        <f t="shared" ref="DJ56:DJ66" si="243">DB56-DB56*10/100</f>
        <v>0</v>
      </c>
      <c r="DK56" s="159">
        <f t="shared" ref="DK56:DK66" si="244">DJ56*0.9</f>
        <v>0</v>
      </c>
      <c r="DL56" s="159">
        <f t="shared" ref="DL56:DL66" si="245">DM56*0.9</f>
        <v>0</v>
      </c>
      <c r="DM56" s="159">
        <f t="shared" ref="DM56:DM66" si="246">DC56-DC56*10/100</f>
        <v>0</v>
      </c>
      <c r="DP56" s="152"/>
      <c r="DQ56" s="146">
        <f>97.13*0.9</f>
        <v>87.417</v>
      </c>
      <c r="DR56" s="146"/>
      <c r="DS56" s="146">
        <f>DR56*0.7*1.05</f>
        <v>0</v>
      </c>
      <c r="DT56" s="146"/>
      <c r="DU56" s="146">
        <f>DT56*0.7*1.05</f>
        <v>0</v>
      </c>
      <c r="DV56" s="192"/>
      <c r="DW56" s="146">
        <f>DV56*0.7*1.05</f>
        <v>0</v>
      </c>
      <c r="DX56" s="159">
        <f t="shared" ref="DX56:DX66" si="247">DQ56-DQ56*10/100</f>
        <v>78.6753</v>
      </c>
      <c r="DY56" s="159">
        <f t="shared" ref="DY56:DY66" si="248">DX56*0.9</f>
        <v>70.80777</v>
      </c>
      <c r="DZ56" s="159">
        <f t="shared" ref="DZ56:DZ66" si="249">DS56-DS56*10/100</f>
        <v>0</v>
      </c>
      <c r="EA56" s="159">
        <f t="shared" ref="EA56:EA66" si="250">DZ56*0.9</f>
        <v>0</v>
      </c>
      <c r="EB56" s="159">
        <f t="shared" ref="EB56:EB66" si="251">DU56-DU56*10/100</f>
        <v>0</v>
      </c>
      <c r="EC56" s="159">
        <f t="shared" ref="EC56:EC66" si="252">EB56*0.9</f>
        <v>0</v>
      </c>
      <c r="ED56" s="159">
        <f t="shared" ref="ED56:ED66" si="253">EE56*0.9</f>
        <v>0</v>
      </c>
      <c r="EE56" s="159">
        <f t="shared" ref="EE56:EE66" si="254">DW56-DW56*10/100</f>
        <v>0</v>
      </c>
      <c r="EF56" s="146"/>
      <c r="EG56" s="202">
        <f>DQ56+EF56</f>
        <v>87.417</v>
      </c>
      <c r="EH56" s="202">
        <f>DS56+EF56</f>
        <v>0</v>
      </c>
      <c r="EI56" s="202">
        <f>DU56+EF56</f>
        <v>0</v>
      </c>
      <c r="EJ56" s="202">
        <f>DW56+EF56</f>
        <v>0</v>
      </c>
      <c r="EK56" s="159">
        <f t="shared" ref="EK56:EK66" si="255">EG56-EG56*10/100</f>
        <v>78.6753</v>
      </c>
      <c r="EL56" s="159">
        <f t="shared" ref="EL56:EL66" si="256">EK56*0.9</f>
        <v>70.80777</v>
      </c>
      <c r="EM56" s="159">
        <f t="shared" ref="EM56:EM66" si="257">EH56-EH56*10/100</f>
        <v>0</v>
      </c>
      <c r="EN56" s="159">
        <f t="shared" ref="EN56:EN66" si="258">EM56*0.9</f>
        <v>0</v>
      </c>
      <c r="EO56" s="159">
        <f t="shared" ref="EO56:EO66" si="259">EI56-EI56*10/100</f>
        <v>0</v>
      </c>
      <c r="EP56" s="159">
        <f t="shared" ref="EP56:EP66" si="260">EO56*0.9</f>
        <v>0</v>
      </c>
      <c r="EQ56" s="159">
        <f t="shared" ref="EQ56:EQ66" si="261">ER56*0.9</f>
        <v>0</v>
      </c>
      <c r="ER56" s="159">
        <f t="shared" ref="ER56:ER66" si="262">EJ56-EJ56*10/100</f>
        <v>0</v>
      </c>
      <c r="ET56" s="202">
        <v>0</v>
      </c>
      <c r="EU56" s="202">
        <v>0</v>
      </c>
      <c r="EV56" s="202">
        <v>0</v>
      </c>
      <c r="EW56" s="202">
        <v>0</v>
      </c>
      <c r="EX56" s="212">
        <f>ET56+(ET56*5/100)</f>
        <v>0</v>
      </c>
      <c r="EY56" s="212">
        <f>EU56+(EU56*5/100)</f>
        <v>0</v>
      </c>
      <c r="EZ56" s="212">
        <f>EV56+(EV56*5/100)</f>
        <v>0</v>
      </c>
      <c r="FA56" s="212">
        <f>EW56+(EW56*5/100)</f>
        <v>0</v>
      </c>
      <c r="FB56" s="213">
        <f t="shared" ref="FB56:FB66" si="263">EX56-(EX56*30/100)</f>
        <v>0</v>
      </c>
      <c r="FC56" s="213">
        <f t="shared" ref="FC56:FC66" si="264">EY56-(EY56*30/100)</f>
        <v>0</v>
      </c>
      <c r="FD56" s="213">
        <f t="shared" ref="FD56:FD66" si="265">EZ56-(EZ56*30/100)</f>
        <v>0</v>
      </c>
      <c r="FE56" s="213">
        <f t="shared" ref="FE56:FE66" si="266">FA56-(FA56*30/100)</f>
        <v>0</v>
      </c>
      <c r="FF56" s="215">
        <v>69.012</v>
      </c>
      <c r="FG56" s="215">
        <f t="shared" ref="FG56:FG66" si="267">FF56*0.9</f>
        <v>62.1108</v>
      </c>
      <c r="FH56" s="215">
        <v>0</v>
      </c>
      <c r="FI56" s="215">
        <f t="shared" ref="FI56:FI66" si="268">FH56*0.9</f>
        <v>0</v>
      </c>
      <c r="FJ56" s="215">
        <v>0</v>
      </c>
      <c r="FK56" s="215">
        <f t="shared" ref="FK56:FK66" si="269">FJ56*0.9</f>
        <v>0</v>
      </c>
      <c r="FL56" s="215">
        <f t="shared" ref="FL56:FL66" si="270">FM56*0.9</f>
        <v>0</v>
      </c>
      <c r="FM56" s="221">
        <v>0</v>
      </c>
      <c r="FN56" s="222">
        <v>688</v>
      </c>
      <c r="FO56" s="223">
        <f>FN56*0.7*1.05</f>
        <v>505.68</v>
      </c>
      <c r="FP56" s="223"/>
      <c r="FQ56" s="223">
        <f t="shared" ref="FQ56:FQ71" si="271">FP56*0.7*1.05</f>
        <v>0</v>
      </c>
      <c r="FR56" s="223"/>
      <c r="FS56" s="223">
        <f t="shared" ref="FS56:FS71" si="272">FR56*0.7*1.05</f>
        <v>0</v>
      </c>
      <c r="FT56" s="223"/>
      <c r="FU56" s="223">
        <f t="shared" ref="FU56:FU70" si="273">FT56*0.7*1.05</f>
        <v>0</v>
      </c>
      <c r="FV56" s="235">
        <v>722.4</v>
      </c>
      <c r="FW56" s="236">
        <f>FO56*0.9</f>
        <v>455.112</v>
      </c>
      <c r="FX56" s="236">
        <f t="shared" si="132"/>
        <v>0</v>
      </c>
      <c r="FY56" s="236">
        <v>0</v>
      </c>
      <c r="FZ56" s="236">
        <f t="shared" si="133"/>
        <v>0</v>
      </c>
      <c r="GA56" s="236">
        <v>0</v>
      </c>
      <c r="GB56" s="236">
        <f t="shared" si="134"/>
        <v>0</v>
      </c>
      <c r="GC56" s="239">
        <v>0</v>
      </c>
      <c r="GD56" s="235">
        <v>722.4</v>
      </c>
      <c r="GE56" s="236">
        <f>FW56*0.9</f>
        <v>409.6008</v>
      </c>
      <c r="GF56" s="236">
        <f t="shared" ref="GF56:GJ56" si="274">GG56*0.9</f>
        <v>0</v>
      </c>
      <c r="GG56" s="239">
        <v>0</v>
      </c>
      <c r="GH56" s="236">
        <f t="shared" si="274"/>
        <v>0</v>
      </c>
      <c r="GI56" s="239">
        <v>0</v>
      </c>
      <c r="GJ56" s="236">
        <f t="shared" si="274"/>
        <v>0</v>
      </c>
      <c r="GK56" s="239">
        <v>0</v>
      </c>
    </row>
    <row r="57" customHeight="1" spans="2:193">
      <c r="B57" s="54" t="s">
        <v>486</v>
      </c>
      <c r="C57" s="47" t="s">
        <v>386</v>
      </c>
      <c r="D57" s="42"/>
      <c r="E57" s="42" t="s">
        <v>360</v>
      </c>
      <c r="F57" s="42" t="s">
        <v>386</v>
      </c>
      <c r="G57" s="40" t="s">
        <v>489</v>
      </c>
      <c r="H57" s="5"/>
      <c r="I57" s="5"/>
      <c r="J57" s="5"/>
      <c r="K57" s="5"/>
      <c r="L57" s="5"/>
      <c r="M57" s="5"/>
      <c r="O57" s="76">
        <v>126.57</v>
      </c>
      <c r="P57" s="76"/>
      <c r="Q57" s="76"/>
      <c r="R57" s="76"/>
      <c r="S57" s="76"/>
      <c r="T57" s="76"/>
      <c r="U57" s="76"/>
      <c r="V57" s="76"/>
      <c r="W57" s="76">
        <v>126.567</v>
      </c>
      <c r="X57" s="75">
        <f>Y57*0.9</f>
        <v>0</v>
      </c>
      <c r="Y57" s="76"/>
      <c r="Z57" s="75">
        <f>AA57*0.9</f>
        <v>0</v>
      </c>
      <c r="AA57" s="76"/>
      <c r="AB57" s="75">
        <f>AC57*0.9</f>
        <v>0</v>
      </c>
      <c r="AC57" s="76"/>
      <c r="AD57" s="75">
        <f>AE57*0.9</f>
        <v>0</v>
      </c>
      <c r="AE57" s="112"/>
      <c r="AF57" s="75">
        <v>405.8964</v>
      </c>
      <c r="AG57" s="112">
        <v>450.996</v>
      </c>
      <c r="AH57" s="75">
        <v>0</v>
      </c>
      <c r="AI57" s="112"/>
      <c r="AJ57" s="75">
        <v>0</v>
      </c>
      <c r="AK57" s="112"/>
      <c r="AL57" s="116"/>
      <c r="AM57" s="4">
        <v>0</v>
      </c>
      <c r="AN57" s="116">
        <v>365.31</v>
      </c>
      <c r="AO57" s="4">
        <v>451</v>
      </c>
      <c r="AP57" s="116"/>
      <c r="AQ57" s="4">
        <v>0</v>
      </c>
      <c r="AR57" s="112"/>
      <c r="AS57" s="4"/>
      <c r="AT57" s="4"/>
      <c r="AU57" s="112"/>
      <c r="AV57" s="4">
        <v>199.2</v>
      </c>
      <c r="AW57" s="116">
        <v>131.7708</v>
      </c>
      <c r="AX57" s="4"/>
      <c r="AY57" s="112"/>
      <c r="AZ57" s="4"/>
      <c r="BA57" s="112"/>
      <c r="BB57" s="112"/>
      <c r="BC57" s="4">
        <v>199.2</v>
      </c>
      <c r="BD57" s="112">
        <v>146.41</v>
      </c>
      <c r="BE57" s="4"/>
      <c r="BF57" s="112"/>
      <c r="BG57" s="4"/>
      <c r="BH57" s="112"/>
      <c r="BM57" s="142">
        <f>AE57*0.9</f>
        <v>0</v>
      </c>
      <c r="BN57" s="143">
        <f>BM57*0.9</f>
        <v>0</v>
      </c>
      <c r="BO57" s="144">
        <f>AG57*0.9</f>
        <v>405.8964</v>
      </c>
      <c r="BP57" s="144">
        <f>BO57*0.9</f>
        <v>365.30676</v>
      </c>
      <c r="BQ57" s="144">
        <f>AI57*0.9</f>
        <v>0</v>
      </c>
      <c r="BR57" s="144">
        <f>BQ57*0.9</f>
        <v>0</v>
      </c>
      <c r="BS57" s="144">
        <f>BT57*0.9</f>
        <v>0</v>
      </c>
      <c r="BT57" s="142">
        <f>AK57*0.9</f>
        <v>0</v>
      </c>
      <c r="BU57" s="8">
        <f>AL57*0.9</f>
        <v>0</v>
      </c>
      <c r="BV57" s="8">
        <f>BU57*0.9</f>
        <v>0</v>
      </c>
      <c r="BW57" s="8">
        <f>AN57*0.9</f>
        <v>328.779</v>
      </c>
      <c r="BX57" s="149">
        <f>BW57*0.9</f>
        <v>295.9011</v>
      </c>
      <c r="BY57" s="8">
        <f>AP57*0.9</f>
        <v>0</v>
      </c>
      <c r="BZ57" s="8">
        <f>BY57*0.9</f>
        <v>0</v>
      </c>
      <c r="CA57" s="8">
        <f>CB57*0.9</f>
        <v>0</v>
      </c>
      <c r="CB57" s="8">
        <f>AR57*0.9</f>
        <v>0</v>
      </c>
      <c r="CC57" s="142">
        <f>AU57*0.9</f>
        <v>0</v>
      </c>
      <c r="CD57" s="151">
        <f>CC57*0.9*0.9</f>
        <v>0</v>
      </c>
      <c r="CE57" s="151">
        <f>AW57*0.9</f>
        <v>118.59372</v>
      </c>
      <c r="CF57" s="151">
        <f>CE57*0.9*0.9</f>
        <v>96.0609132</v>
      </c>
      <c r="CG57" s="151">
        <f>AY57*0.9</f>
        <v>0</v>
      </c>
      <c r="CH57" s="151">
        <f>CG57*0.9*0.9</f>
        <v>0</v>
      </c>
      <c r="CI57" s="151">
        <f>CJ57*0.9*0.9</f>
        <v>0</v>
      </c>
      <c r="CJ57" s="152">
        <f>BA57*0.9</f>
        <v>0</v>
      </c>
      <c r="CK57" s="159">
        <f t="shared" si="235"/>
        <v>0</v>
      </c>
      <c r="CL57" s="159">
        <f t="shared" si="236"/>
        <v>86.45482188</v>
      </c>
      <c r="CM57" s="159">
        <f t="shared" si="237"/>
        <v>0</v>
      </c>
      <c r="CN57" s="159">
        <f t="shared" si="238"/>
        <v>0</v>
      </c>
      <c r="CO57" s="160">
        <f>BB57*0.9</f>
        <v>0</v>
      </c>
      <c r="CP57" s="161">
        <f>CO57*0.9*0.9</f>
        <v>0</v>
      </c>
      <c r="CQ57" s="160">
        <f>BD57*0.9</f>
        <v>131.769</v>
      </c>
      <c r="CR57" s="161">
        <f>CQ57*0.9*0.9</f>
        <v>106.73289</v>
      </c>
      <c r="CS57" s="160">
        <f>BF57*0.9</f>
        <v>0</v>
      </c>
      <c r="CT57" s="161">
        <f>CS57*0.9*0.9</f>
        <v>0</v>
      </c>
      <c r="CU57" s="167">
        <f>CV57*0.9*0.9</f>
        <v>0</v>
      </c>
      <c r="CV57" s="168">
        <f>BH57*0.9</f>
        <v>0</v>
      </c>
      <c r="CW57" s="169"/>
      <c r="CX57" s="151">
        <f>CW57*0.9*0.9</f>
        <v>0</v>
      </c>
      <c r="CY57" s="151">
        <v>131.769</v>
      </c>
      <c r="CZ57" s="138">
        <f>CY57*0.9*0.9</f>
        <v>106.73289</v>
      </c>
      <c r="DA57" s="138"/>
      <c r="DB57" s="138">
        <f>DA57*0.9*0.9</f>
        <v>0</v>
      </c>
      <c r="DC57" s="138">
        <f>DD57*0.9*0.9</f>
        <v>0</v>
      </c>
      <c r="DD57" s="169"/>
      <c r="DF57" s="159">
        <f t="shared" si="239"/>
        <v>0</v>
      </c>
      <c r="DG57" s="159">
        <f t="shared" si="240"/>
        <v>0</v>
      </c>
      <c r="DH57" s="159">
        <f t="shared" si="241"/>
        <v>96.059601</v>
      </c>
      <c r="DI57" s="159">
        <f t="shared" si="242"/>
        <v>86.4536409</v>
      </c>
      <c r="DJ57" s="159">
        <f t="shared" si="243"/>
        <v>0</v>
      </c>
      <c r="DK57" s="159">
        <f t="shared" si="244"/>
        <v>0</v>
      </c>
      <c r="DL57" s="159">
        <f t="shared" si="245"/>
        <v>0</v>
      </c>
      <c r="DM57" s="159">
        <f t="shared" si="246"/>
        <v>0</v>
      </c>
      <c r="DP57" s="169"/>
      <c r="DQ57" s="146">
        <f>DP57*0.7*1.05</f>
        <v>0</v>
      </c>
      <c r="DR57" s="167"/>
      <c r="DS57" s="146">
        <f>118.59*0.9</f>
        <v>106.731</v>
      </c>
      <c r="DT57" s="146"/>
      <c r="DU57" s="146">
        <f>DT57*0.7*1.05</f>
        <v>0</v>
      </c>
      <c r="DV57" s="192"/>
      <c r="DW57" s="146">
        <f>DV57*0.7*1.05</f>
        <v>0</v>
      </c>
      <c r="DX57" s="159">
        <f t="shared" si="247"/>
        <v>0</v>
      </c>
      <c r="DY57" s="159">
        <f t="shared" si="248"/>
        <v>0</v>
      </c>
      <c r="DZ57" s="159">
        <f t="shared" si="249"/>
        <v>96.0579</v>
      </c>
      <c r="EA57" s="159">
        <f t="shared" si="250"/>
        <v>86.45211</v>
      </c>
      <c r="EB57" s="159">
        <f t="shared" si="251"/>
        <v>0</v>
      </c>
      <c r="EC57" s="159">
        <f t="shared" si="252"/>
        <v>0</v>
      </c>
      <c r="ED57" s="159">
        <f t="shared" si="253"/>
        <v>0</v>
      </c>
      <c r="EE57" s="159">
        <f t="shared" si="254"/>
        <v>0</v>
      </c>
      <c r="EF57" s="146"/>
      <c r="EG57" s="202">
        <f>DQ57+EF57</f>
        <v>0</v>
      </c>
      <c r="EH57" s="202">
        <f>DS57+EF57</f>
        <v>106.731</v>
      </c>
      <c r="EI57" s="202">
        <f>DU57+EF57</f>
        <v>0</v>
      </c>
      <c r="EJ57" s="202">
        <f>DW57+EF57</f>
        <v>0</v>
      </c>
      <c r="EK57" s="159">
        <f t="shared" si="255"/>
        <v>0</v>
      </c>
      <c r="EL57" s="159">
        <f t="shared" si="256"/>
        <v>0</v>
      </c>
      <c r="EM57" s="159">
        <f t="shared" si="257"/>
        <v>96.0579</v>
      </c>
      <c r="EN57" s="159">
        <f t="shared" si="258"/>
        <v>86.45211</v>
      </c>
      <c r="EO57" s="159">
        <f t="shared" si="259"/>
        <v>0</v>
      </c>
      <c r="EP57" s="159">
        <f t="shared" si="260"/>
        <v>0</v>
      </c>
      <c r="EQ57" s="159">
        <f t="shared" si="261"/>
        <v>0</v>
      </c>
      <c r="ER57" s="159">
        <f t="shared" si="262"/>
        <v>0</v>
      </c>
      <c r="ET57" s="202">
        <v>0</v>
      </c>
      <c r="EU57" s="202">
        <v>0</v>
      </c>
      <c r="EV57" s="202">
        <v>0</v>
      </c>
      <c r="EW57" s="202">
        <v>0</v>
      </c>
      <c r="EX57" s="212">
        <f t="shared" ref="EX57:EX64" si="275">ET57+(ET57*5/100)</f>
        <v>0</v>
      </c>
      <c r="EY57" s="212">
        <v>1153.22</v>
      </c>
      <c r="EZ57" s="212">
        <f t="shared" ref="EZ57:FA61" si="276">EV57+(EV57*5/100)</f>
        <v>0</v>
      </c>
      <c r="FA57" s="212">
        <f t="shared" si="276"/>
        <v>0</v>
      </c>
      <c r="FB57" s="213">
        <f t="shared" si="263"/>
        <v>0</v>
      </c>
      <c r="FC57" s="213">
        <f t="shared" si="264"/>
        <v>807.254</v>
      </c>
      <c r="FD57" s="213">
        <f t="shared" si="265"/>
        <v>0</v>
      </c>
      <c r="FE57" s="213">
        <f t="shared" si="266"/>
        <v>0</v>
      </c>
      <c r="FF57" s="215">
        <v>0</v>
      </c>
      <c r="FG57" s="215">
        <f t="shared" si="267"/>
        <v>0</v>
      </c>
      <c r="FH57" s="215">
        <v>807.254</v>
      </c>
      <c r="FI57" s="215">
        <f t="shared" si="268"/>
        <v>726.5286</v>
      </c>
      <c r="FJ57" s="215">
        <v>0</v>
      </c>
      <c r="FK57" s="215">
        <f t="shared" si="269"/>
        <v>0</v>
      </c>
      <c r="FL57" s="215">
        <f t="shared" si="270"/>
        <v>0</v>
      </c>
      <c r="FM57" s="221">
        <v>0</v>
      </c>
      <c r="FN57" s="225"/>
      <c r="FO57" s="223">
        <f t="shared" ref="FO57:FO71" si="277">FN57*0.7*1.05</f>
        <v>0</v>
      </c>
      <c r="FP57" s="223">
        <v>726.53</v>
      </c>
      <c r="FQ57" s="223">
        <v>0</v>
      </c>
      <c r="FR57" s="223"/>
      <c r="FS57" s="223">
        <f t="shared" si="272"/>
        <v>0</v>
      </c>
      <c r="FT57" s="223"/>
      <c r="FU57" s="223">
        <f t="shared" si="273"/>
        <v>0</v>
      </c>
      <c r="FV57" s="235">
        <v>0</v>
      </c>
      <c r="FW57" s="236">
        <f t="shared" si="139"/>
        <v>0</v>
      </c>
      <c r="FX57" s="236">
        <f>FY57*0.7*1.05</f>
        <v>810.3375</v>
      </c>
      <c r="FY57" s="236">
        <v>1102.5</v>
      </c>
      <c r="FZ57" s="236">
        <f t="shared" si="133"/>
        <v>0</v>
      </c>
      <c r="GA57" s="236">
        <v>0</v>
      </c>
      <c r="GB57" s="236">
        <f t="shared" si="134"/>
        <v>0</v>
      </c>
      <c r="GC57" s="239">
        <v>0</v>
      </c>
      <c r="GD57" s="235">
        <v>0</v>
      </c>
      <c r="GE57" s="236">
        <f t="shared" ref="GE57:GE62" si="278">GD57*0.9</f>
        <v>0</v>
      </c>
      <c r="GF57" s="236">
        <f>GG57*0.9</f>
        <v>729.306</v>
      </c>
      <c r="GG57" s="239">
        <v>810.34</v>
      </c>
      <c r="GH57" s="236">
        <f>GI57*0.9</f>
        <v>0</v>
      </c>
      <c r="GI57" s="239">
        <v>0</v>
      </c>
      <c r="GJ57" s="236">
        <f>GK57*0.9</f>
        <v>0</v>
      </c>
      <c r="GK57" s="239">
        <v>0</v>
      </c>
    </row>
    <row r="58" s="2" customFormat="1" customHeight="1" spans="2:193">
      <c r="B58" s="54" t="s">
        <v>486</v>
      </c>
      <c r="C58" s="47" t="s">
        <v>391</v>
      </c>
      <c r="D58" s="42"/>
      <c r="E58" s="42" t="s">
        <v>360</v>
      </c>
      <c r="F58" s="58" t="s">
        <v>490</v>
      </c>
      <c r="G58" s="42" t="s">
        <v>491</v>
      </c>
      <c r="H58" s="59"/>
      <c r="I58" s="59"/>
      <c r="J58" s="59"/>
      <c r="K58" s="59"/>
      <c r="L58" s="59"/>
      <c r="M58" s="59"/>
      <c r="N58" s="59"/>
      <c r="O58" s="61"/>
      <c r="P58" s="61"/>
      <c r="Q58" s="61"/>
      <c r="R58" s="61"/>
      <c r="S58" s="61"/>
      <c r="T58" s="61"/>
      <c r="U58" s="61"/>
      <c r="V58" s="61"/>
      <c r="W58" s="61"/>
      <c r="X58" s="108"/>
      <c r="Y58" s="61"/>
      <c r="Z58" s="108"/>
      <c r="AA58" s="61"/>
      <c r="AB58" s="108"/>
      <c r="AC58" s="61"/>
      <c r="AD58" s="108"/>
      <c r="AE58" s="61"/>
      <c r="AF58" s="108"/>
      <c r="AG58" s="61"/>
      <c r="AH58" s="108"/>
      <c r="AI58" s="61"/>
      <c r="AJ58" s="108"/>
      <c r="AK58" s="61"/>
      <c r="AL58" s="122"/>
      <c r="AM58" s="61"/>
      <c r="AN58" s="122"/>
      <c r="AO58" s="61"/>
      <c r="AP58" s="122"/>
      <c r="AQ58" s="61"/>
      <c r="AR58" s="123"/>
      <c r="AS58" s="61"/>
      <c r="AT58" s="61"/>
      <c r="AU58" s="116"/>
      <c r="AV58" s="61"/>
      <c r="AW58" s="123"/>
      <c r="AX58" s="61"/>
      <c r="AY58" s="123"/>
      <c r="AZ58" s="61"/>
      <c r="BA58" s="123"/>
      <c r="BB58" s="112"/>
      <c r="BC58" s="61"/>
      <c r="BD58" s="112"/>
      <c r="BE58" s="61"/>
      <c r="BF58" s="123"/>
      <c r="BG58" s="61"/>
      <c r="BH58" s="123"/>
      <c r="BM58" s="142"/>
      <c r="BN58" s="143"/>
      <c r="BO58" s="144"/>
      <c r="BP58" s="144"/>
      <c r="BQ58" s="144"/>
      <c r="BR58" s="144"/>
      <c r="BS58" s="144"/>
      <c r="BT58" s="142"/>
      <c r="BU58" s="8"/>
      <c r="BV58" s="8"/>
      <c r="BW58" s="8"/>
      <c r="BX58" s="149"/>
      <c r="BY58" s="8"/>
      <c r="BZ58" s="8"/>
      <c r="CA58" s="8"/>
      <c r="CB58" s="8"/>
      <c r="CC58" s="142"/>
      <c r="CD58" s="151"/>
      <c r="CE58" s="151"/>
      <c r="CF58" s="151"/>
      <c r="CG58" s="151"/>
      <c r="CH58" s="151"/>
      <c r="CI58" s="151"/>
      <c r="CJ58" s="152"/>
      <c r="CK58" s="159">
        <f t="shared" si="235"/>
        <v>0</v>
      </c>
      <c r="CL58" s="159">
        <f t="shared" si="236"/>
        <v>0</v>
      </c>
      <c r="CM58" s="159">
        <f t="shared" si="237"/>
        <v>0</v>
      </c>
      <c r="CN58" s="159">
        <f t="shared" si="238"/>
        <v>0</v>
      </c>
      <c r="CO58" s="160"/>
      <c r="CP58" s="161"/>
      <c r="CQ58" s="160"/>
      <c r="CR58" s="161"/>
      <c r="CS58" s="160"/>
      <c r="CT58" s="161"/>
      <c r="CU58" s="167"/>
      <c r="CV58" s="168"/>
      <c r="CW58" s="169"/>
      <c r="CX58" s="151"/>
      <c r="CY58" s="138"/>
      <c r="CZ58" s="138"/>
      <c r="DA58" s="138"/>
      <c r="DB58" s="138"/>
      <c r="DC58" s="138"/>
      <c r="DD58" s="169"/>
      <c r="DE58" s="178"/>
      <c r="DF58" s="159">
        <f t="shared" si="239"/>
        <v>0</v>
      </c>
      <c r="DG58" s="159">
        <f t="shared" si="240"/>
        <v>0</v>
      </c>
      <c r="DH58" s="159">
        <f t="shared" si="241"/>
        <v>0</v>
      </c>
      <c r="DI58" s="159">
        <f t="shared" si="242"/>
        <v>0</v>
      </c>
      <c r="DJ58" s="159">
        <f t="shared" si="243"/>
        <v>0</v>
      </c>
      <c r="DK58" s="159">
        <f t="shared" si="244"/>
        <v>0</v>
      </c>
      <c r="DL58" s="159">
        <f t="shared" si="245"/>
        <v>0</v>
      </c>
      <c r="DM58" s="159">
        <f t="shared" si="246"/>
        <v>0</v>
      </c>
      <c r="DN58" s="178"/>
      <c r="DO58" s="178"/>
      <c r="DP58" s="169"/>
      <c r="DQ58" s="146"/>
      <c r="DR58" s="146"/>
      <c r="DS58" s="146"/>
      <c r="DT58" s="146"/>
      <c r="DU58" s="146"/>
      <c r="DV58" s="192"/>
      <c r="DW58" s="146"/>
      <c r="DX58" s="159">
        <f t="shared" si="247"/>
        <v>0</v>
      </c>
      <c r="DY58" s="159">
        <f t="shared" si="248"/>
        <v>0</v>
      </c>
      <c r="DZ58" s="159">
        <f t="shared" si="249"/>
        <v>0</v>
      </c>
      <c r="EA58" s="159">
        <f t="shared" si="250"/>
        <v>0</v>
      </c>
      <c r="EB58" s="159">
        <f t="shared" si="251"/>
        <v>0</v>
      </c>
      <c r="EC58" s="159">
        <f t="shared" si="252"/>
        <v>0</v>
      </c>
      <c r="ED58" s="159">
        <f t="shared" si="253"/>
        <v>0</v>
      </c>
      <c r="EE58" s="159">
        <f t="shared" si="254"/>
        <v>0</v>
      </c>
      <c r="EF58" s="146">
        <v>1058</v>
      </c>
      <c r="EG58" s="202">
        <f>EF58*0.7*1.05</f>
        <v>777.63</v>
      </c>
      <c r="EH58" s="202">
        <v>0</v>
      </c>
      <c r="EI58" s="202">
        <v>0</v>
      </c>
      <c r="EJ58" s="202">
        <v>0</v>
      </c>
      <c r="EK58" s="159">
        <f t="shared" si="255"/>
        <v>699.867</v>
      </c>
      <c r="EL58" s="159">
        <f t="shared" si="256"/>
        <v>629.8803</v>
      </c>
      <c r="EM58" s="159">
        <f t="shared" si="257"/>
        <v>0</v>
      </c>
      <c r="EN58" s="159">
        <f t="shared" si="258"/>
        <v>0</v>
      </c>
      <c r="EO58" s="159">
        <f t="shared" si="259"/>
        <v>0</v>
      </c>
      <c r="EP58" s="159">
        <f t="shared" si="260"/>
        <v>0</v>
      </c>
      <c r="EQ58" s="159">
        <f t="shared" si="261"/>
        <v>0</v>
      </c>
      <c r="ER58" s="159">
        <f t="shared" si="262"/>
        <v>0</v>
      </c>
      <c r="ET58" s="202">
        <v>1064.7</v>
      </c>
      <c r="EU58" s="202">
        <v>0</v>
      </c>
      <c r="EV58" s="202">
        <v>0</v>
      </c>
      <c r="EW58" s="202">
        <v>0</v>
      </c>
      <c r="EX58" s="212">
        <f t="shared" si="275"/>
        <v>1117.935</v>
      </c>
      <c r="EY58" s="212">
        <f>EU58+(EU58*5/100)</f>
        <v>0</v>
      </c>
      <c r="EZ58" s="212">
        <f t="shared" si="276"/>
        <v>0</v>
      </c>
      <c r="FA58" s="212">
        <f t="shared" si="276"/>
        <v>0</v>
      </c>
      <c r="FB58" s="213">
        <f t="shared" si="263"/>
        <v>782.5545</v>
      </c>
      <c r="FC58" s="213">
        <f t="shared" si="264"/>
        <v>0</v>
      </c>
      <c r="FD58" s="213">
        <f t="shared" si="265"/>
        <v>0</v>
      </c>
      <c r="FE58" s="213">
        <f t="shared" si="266"/>
        <v>0</v>
      </c>
      <c r="FF58" s="215">
        <v>782.5545</v>
      </c>
      <c r="FG58" s="215">
        <f t="shared" si="267"/>
        <v>704.29905</v>
      </c>
      <c r="FH58" s="215">
        <v>0</v>
      </c>
      <c r="FI58" s="215">
        <f t="shared" si="268"/>
        <v>0</v>
      </c>
      <c r="FJ58" s="215">
        <v>0</v>
      </c>
      <c r="FK58" s="215">
        <f t="shared" si="269"/>
        <v>0</v>
      </c>
      <c r="FL58" s="215">
        <f t="shared" si="270"/>
        <v>0</v>
      </c>
      <c r="FM58" s="221">
        <v>0</v>
      </c>
      <c r="FN58" s="167">
        <v>704.3</v>
      </c>
      <c r="FO58" s="223">
        <f>FN58*0.9</f>
        <v>633.87</v>
      </c>
      <c r="FP58" s="223"/>
      <c r="FQ58" s="223">
        <f t="shared" si="271"/>
        <v>0</v>
      </c>
      <c r="FR58" s="223"/>
      <c r="FS58" s="223">
        <f t="shared" si="272"/>
        <v>0</v>
      </c>
      <c r="FT58" s="223"/>
      <c r="FU58" s="223">
        <f t="shared" si="273"/>
        <v>0</v>
      </c>
      <c r="FV58" s="235">
        <v>633.87</v>
      </c>
      <c r="FW58" s="236">
        <f t="shared" si="139"/>
        <v>570.483</v>
      </c>
      <c r="FX58" s="236">
        <f t="shared" si="132"/>
        <v>0</v>
      </c>
      <c r="FY58" s="236">
        <v>0</v>
      </c>
      <c r="FZ58" s="236">
        <f t="shared" si="133"/>
        <v>0</v>
      </c>
      <c r="GA58" s="236">
        <v>0</v>
      </c>
      <c r="GB58" s="236">
        <f t="shared" si="134"/>
        <v>0</v>
      </c>
      <c r="GC58" s="239">
        <v>0</v>
      </c>
      <c r="GD58" s="235">
        <v>570.48</v>
      </c>
      <c r="GE58" s="236">
        <f t="shared" si="278"/>
        <v>513.432</v>
      </c>
      <c r="GF58" s="236">
        <f t="shared" ref="GF58:GJ58" si="279">GG58*0.9</f>
        <v>0</v>
      </c>
      <c r="GG58" s="236">
        <v>0</v>
      </c>
      <c r="GH58" s="236">
        <f t="shared" si="279"/>
        <v>0</v>
      </c>
      <c r="GI58" s="236">
        <v>0</v>
      </c>
      <c r="GJ58" s="236">
        <f t="shared" si="279"/>
        <v>0</v>
      </c>
      <c r="GK58" s="239">
        <v>0</v>
      </c>
    </row>
    <row r="59" customHeight="1" spans="2:193">
      <c r="B59" s="54" t="s">
        <v>486</v>
      </c>
      <c r="C59" s="56" t="s">
        <v>406</v>
      </c>
      <c r="D59" s="42" t="s">
        <v>396</v>
      </c>
      <c r="E59" s="42" t="s">
        <v>360</v>
      </c>
      <c r="F59" s="49" t="s">
        <v>406</v>
      </c>
      <c r="G59" s="42" t="s">
        <v>492</v>
      </c>
      <c r="H59" s="5"/>
      <c r="I59" s="5"/>
      <c r="J59" s="5"/>
      <c r="K59" s="5"/>
      <c r="L59" s="5"/>
      <c r="M59" s="5"/>
      <c r="O59" s="4">
        <v>199.5</v>
      </c>
      <c r="P59" s="4"/>
      <c r="Q59" s="4">
        <v>199.5</v>
      </c>
      <c r="R59" s="4"/>
      <c r="S59" s="4"/>
      <c r="T59" s="4"/>
      <c r="U59" s="4"/>
      <c r="V59" s="4"/>
      <c r="W59" s="76">
        <v>209.475</v>
      </c>
      <c r="X59" s="75">
        <f>Y59*0.9</f>
        <v>188.5275</v>
      </c>
      <c r="Y59" s="76">
        <v>209.475</v>
      </c>
      <c r="Z59" s="75">
        <f>AA59*0.9</f>
        <v>188.5275</v>
      </c>
      <c r="AA59" s="76">
        <v>209.475</v>
      </c>
      <c r="AB59" s="75">
        <f>AC59*0.9</f>
        <v>0</v>
      </c>
      <c r="AC59" s="76"/>
      <c r="AD59" s="75">
        <f>AE59*0.9</f>
        <v>0</v>
      </c>
      <c r="AE59" s="112"/>
      <c r="AF59" s="75">
        <v>0</v>
      </c>
      <c r="AG59" s="112"/>
      <c r="AH59" s="75">
        <v>0</v>
      </c>
      <c r="AI59" s="112"/>
      <c r="AJ59" s="75">
        <v>314.343</v>
      </c>
      <c r="AK59" s="112">
        <v>349.27</v>
      </c>
      <c r="AL59" s="116"/>
      <c r="AM59" s="4">
        <v>0</v>
      </c>
      <c r="AN59" s="116">
        <v>191.97</v>
      </c>
      <c r="AO59" s="4">
        <v>237</v>
      </c>
      <c r="AP59" s="116"/>
      <c r="AQ59" s="4">
        <v>0</v>
      </c>
      <c r="AR59" s="112"/>
      <c r="AS59" s="4"/>
      <c r="AT59" s="4"/>
      <c r="AU59" s="116">
        <v>233.3772</v>
      </c>
      <c r="AV59" s="4">
        <v>352.8</v>
      </c>
      <c r="AW59" s="116">
        <v>233.3772</v>
      </c>
      <c r="AX59" s="4"/>
      <c r="AY59" s="112"/>
      <c r="AZ59" s="4"/>
      <c r="BA59" s="112"/>
      <c r="BB59" s="129">
        <f>359.1*1.05*0.7</f>
        <v>263.9385</v>
      </c>
      <c r="BC59" s="120">
        <v>359.1</v>
      </c>
      <c r="BD59" s="129">
        <f>BC59*1.05*0.7</f>
        <v>263.9385</v>
      </c>
      <c r="BE59" s="4"/>
      <c r="BF59" s="112"/>
      <c r="BG59" s="4"/>
      <c r="BH59" s="112"/>
      <c r="BM59" s="142">
        <f t="shared" ref="BM59:BM66" si="280">AE59*0.9</f>
        <v>0</v>
      </c>
      <c r="BN59" s="143">
        <f t="shared" ref="BN59:BN66" si="281">BM59*0.9</f>
        <v>0</v>
      </c>
      <c r="BO59" s="144">
        <f t="shared" ref="BO59:BO66" si="282">AG59*0.9</f>
        <v>0</v>
      </c>
      <c r="BP59" s="144">
        <f t="shared" ref="BP59:BP66" si="283">BO59*0.9</f>
        <v>0</v>
      </c>
      <c r="BQ59" s="144">
        <f t="shared" ref="BQ59:BQ66" si="284">AI59*0.9</f>
        <v>0</v>
      </c>
      <c r="BR59" s="144">
        <f t="shared" ref="BR59:BR66" si="285">BQ59*0.9</f>
        <v>0</v>
      </c>
      <c r="BS59" s="144">
        <f t="shared" ref="BS59:BS66" si="286">BT59*0.9</f>
        <v>282.9087</v>
      </c>
      <c r="BT59" s="142">
        <f t="shared" ref="BT59:BU66" si="287">AK59*0.9</f>
        <v>314.343</v>
      </c>
      <c r="BU59" s="8">
        <f t="shared" si="287"/>
        <v>0</v>
      </c>
      <c r="BV59" s="8">
        <f t="shared" ref="BV59:BV66" si="288">BU59*0.9</f>
        <v>0</v>
      </c>
      <c r="BW59" s="8">
        <f t="shared" ref="BW59:BW66" si="289">AN59*0.9</f>
        <v>172.773</v>
      </c>
      <c r="BX59" s="149">
        <f t="shared" ref="BX59:BX66" si="290">BW59*0.9</f>
        <v>155.4957</v>
      </c>
      <c r="BY59" s="8">
        <f t="shared" ref="BY59:BY66" si="291">AP59*0.9</f>
        <v>0</v>
      </c>
      <c r="BZ59" s="8">
        <f t="shared" ref="BZ59:BZ66" si="292">BY59*0.9</f>
        <v>0</v>
      </c>
      <c r="CA59" s="8">
        <f t="shared" ref="CA59:CA66" si="293">CB59*0.9</f>
        <v>0</v>
      </c>
      <c r="CB59" s="8">
        <f t="shared" ref="CB59:CB66" si="294">AR59*0.9</f>
        <v>0</v>
      </c>
      <c r="CC59" s="142">
        <f t="shared" ref="CC59:CC66" si="295">AU59*0.9</f>
        <v>210.03948</v>
      </c>
      <c r="CD59" s="151">
        <f t="shared" ref="CD59:CD66" si="296">CC59*0.9*0.9</f>
        <v>170.1319788</v>
      </c>
      <c r="CE59" s="151">
        <f t="shared" ref="CE59:CE66" si="297">AW59*0.9</f>
        <v>210.03948</v>
      </c>
      <c r="CF59" s="151">
        <f t="shared" ref="CF59:CF66" si="298">CE59*0.9*0.9</f>
        <v>170.1319788</v>
      </c>
      <c r="CG59" s="151">
        <f t="shared" ref="CG59:CG66" si="299">AY59*0.9</f>
        <v>0</v>
      </c>
      <c r="CH59" s="151">
        <f t="shared" ref="CH59:CH66" si="300">CG59*0.9*0.9</f>
        <v>0</v>
      </c>
      <c r="CI59" s="151">
        <f t="shared" ref="CI59:CI66" si="301">CJ59*0.9*0.9</f>
        <v>0</v>
      </c>
      <c r="CJ59" s="152">
        <f t="shared" ref="CJ59:CJ66" si="302">BA59*0.9</f>
        <v>0</v>
      </c>
      <c r="CK59" s="159">
        <f t="shared" si="235"/>
        <v>153.11878092</v>
      </c>
      <c r="CL59" s="159">
        <f t="shared" si="236"/>
        <v>153.11878092</v>
      </c>
      <c r="CM59" s="159">
        <f t="shared" si="237"/>
        <v>0</v>
      </c>
      <c r="CN59" s="159">
        <f t="shared" si="238"/>
        <v>0</v>
      </c>
      <c r="CO59" s="160">
        <f t="shared" ref="CO59:CO66" si="303">BB59*0.9</f>
        <v>237.54465</v>
      </c>
      <c r="CP59" s="161">
        <f t="shared" ref="CP59:CP66" si="304">CO59*0.9*0.9</f>
        <v>192.4111665</v>
      </c>
      <c r="CQ59" s="160">
        <f t="shared" ref="CQ59:CQ66" si="305">BD59*0.9</f>
        <v>237.54465</v>
      </c>
      <c r="CR59" s="161">
        <f t="shared" ref="CR59:CR66" si="306">CQ59*0.9*0.9</f>
        <v>192.4111665</v>
      </c>
      <c r="CS59" s="160">
        <f t="shared" ref="CS59:CS66" si="307">BF59*0.9</f>
        <v>0</v>
      </c>
      <c r="CT59" s="161">
        <f t="shared" ref="CT59:CT66" si="308">CS59*0.9*0.9</f>
        <v>0</v>
      </c>
      <c r="CU59" s="167">
        <f t="shared" ref="CU59:CU66" si="309">CV59*0.9*0.9</f>
        <v>0</v>
      </c>
      <c r="CV59" s="168">
        <f t="shared" ref="CV59:CV66" si="310">BH59*0.9</f>
        <v>0</v>
      </c>
      <c r="CW59" s="169">
        <v>279.3</v>
      </c>
      <c r="CX59" s="151">
        <f t="shared" ref="CX59:CX66" si="311">CW59*0.9*0.9</f>
        <v>226.233</v>
      </c>
      <c r="CY59" s="138">
        <v>279.3</v>
      </c>
      <c r="CZ59" s="138">
        <f t="shared" ref="CZ59:CZ66" si="312">CY59*0.9*0.9</f>
        <v>226.233</v>
      </c>
      <c r="DA59" s="138"/>
      <c r="DB59" s="138">
        <f t="shared" ref="DB59:DB66" si="313">DA59*0.9*0.9</f>
        <v>0</v>
      </c>
      <c r="DC59" s="138">
        <f t="shared" ref="DC59:DC66" si="314">DD59*0.9*0.9</f>
        <v>0</v>
      </c>
      <c r="DD59" s="169"/>
      <c r="DF59" s="159">
        <f t="shared" si="239"/>
        <v>203.6097</v>
      </c>
      <c r="DG59" s="159">
        <f t="shared" si="240"/>
        <v>183.24873</v>
      </c>
      <c r="DH59" s="159">
        <f t="shared" si="241"/>
        <v>203.6097</v>
      </c>
      <c r="DI59" s="159">
        <f t="shared" si="242"/>
        <v>183.24873</v>
      </c>
      <c r="DJ59" s="159">
        <f t="shared" si="243"/>
        <v>0</v>
      </c>
      <c r="DK59" s="159">
        <f t="shared" si="244"/>
        <v>0</v>
      </c>
      <c r="DL59" s="159">
        <f t="shared" si="245"/>
        <v>0</v>
      </c>
      <c r="DM59" s="159">
        <f t="shared" si="246"/>
        <v>0</v>
      </c>
      <c r="DP59" s="169">
        <v>380</v>
      </c>
      <c r="DQ59" s="146">
        <f>DP59*0.7*1.05*0.9</f>
        <v>251.37</v>
      </c>
      <c r="DR59" s="146">
        <v>380</v>
      </c>
      <c r="DS59" s="146">
        <f>DR59*0.7*1.05*0.9</f>
        <v>251.37</v>
      </c>
      <c r="DT59" s="146"/>
      <c r="DU59" s="146">
        <f>DT59*0.7*1.05</f>
        <v>0</v>
      </c>
      <c r="DV59" s="192"/>
      <c r="DW59" s="146">
        <f>DV59*0.7*1.05</f>
        <v>0</v>
      </c>
      <c r="DX59" s="159">
        <f t="shared" si="247"/>
        <v>226.233</v>
      </c>
      <c r="DY59" s="159">
        <f t="shared" si="248"/>
        <v>203.6097</v>
      </c>
      <c r="DZ59" s="159">
        <f t="shared" si="249"/>
        <v>226.233</v>
      </c>
      <c r="EA59" s="159">
        <f t="shared" si="250"/>
        <v>203.6097</v>
      </c>
      <c r="EB59" s="159">
        <f t="shared" si="251"/>
        <v>0</v>
      </c>
      <c r="EC59" s="159">
        <f t="shared" si="252"/>
        <v>0</v>
      </c>
      <c r="ED59" s="159">
        <f t="shared" si="253"/>
        <v>0</v>
      </c>
      <c r="EE59" s="159">
        <f t="shared" si="254"/>
        <v>0</v>
      </c>
      <c r="EF59" s="146">
        <v>380.8</v>
      </c>
      <c r="EG59" s="202">
        <f>EF59*0.7*1.05</f>
        <v>279.888</v>
      </c>
      <c r="EH59" s="202">
        <f>EF59*0.7*1.05</f>
        <v>279.888</v>
      </c>
      <c r="EI59" s="202">
        <v>0</v>
      </c>
      <c r="EJ59" s="202">
        <v>0</v>
      </c>
      <c r="EK59" s="159">
        <f t="shared" si="255"/>
        <v>251.8992</v>
      </c>
      <c r="EL59" s="159">
        <f t="shared" si="256"/>
        <v>226.70928</v>
      </c>
      <c r="EM59" s="159">
        <f t="shared" si="257"/>
        <v>251.8992</v>
      </c>
      <c r="EN59" s="159">
        <f t="shared" si="258"/>
        <v>226.70928</v>
      </c>
      <c r="EO59" s="159">
        <f t="shared" si="259"/>
        <v>0</v>
      </c>
      <c r="EP59" s="159">
        <f t="shared" si="260"/>
        <v>0</v>
      </c>
      <c r="EQ59" s="159">
        <f t="shared" si="261"/>
        <v>0</v>
      </c>
      <c r="ER59" s="159">
        <f t="shared" si="262"/>
        <v>0</v>
      </c>
      <c r="ET59" s="202">
        <v>374</v>
      </c>
      <c r="EU59" s="202">
        <v>374</v>
      </c>
      <c r="EV59" s="202">
        <v>890.12</v>
      </c>
      <c r="EW59" s="202">
        <v>890.12</v>
      </c>
      <c r="EX59" s="212">
        <f t="shared" si="275"/>
        <v>392.7</v>
      </c>
      <c r="EY59" s="212">
        <f>EU59+(EU59*5/100)</f>
        <v>392.7</v>
      </c>
      <c r="EZ59" s="212">
        <f t="shared" si="276"/>
        <v>934.626</v>
      </c>
      <c r="FA59" s="212">
        <f t="shared" si="276"/>
        <v>934.626</v>
      </c>
      <c r="FB59" s="213">
        <f t="shared" si="263"/>
        <v>274.89</v>
      </c>
      <c r="FC59" s="213">
        <f t="shared" si="264"/>
        <v>274.89</v>
      </c>
      <c r="FD59" s="213">
        <f t="shared" si="265"/>
        <v>654.2382</v>
      </c>
      <c r="FE59" s="213">
        <f t="shared" si="266"/>
        <v>654.2382</v>
      </c>
      <c r="FF59" s="215">
        <v>274.89</v>
      </c>
      <c r="FG59" s="215">
        <f t="shared" si="267"/>
        <v>247.401</v>
      </c>
      <c r="FH59" s="215">
        <v>274.89</v>
      </c>
      <c r="FI59" s="215">
        <f t="shared" si="268"/>
        <v>247.401</v>
      </c>
      <c r="FJ59" s="215">
        <v>654.2382</v>
      </c>
      <c r="FK59" s="215">
        <f t="shared" si="269"/>
        <v>588.81438</v>
      </c>
      <c r="FL59" s="215">
        <f t="shared" si="270"/>
        <v>588.81438</v>
      </c>
      <c r="FM59" s="221">
        <v>654.2382</v>
      </c>
      <c r="FN59" s="225">
        <v>401.8</v>
      </c>
      <c r="FO59" s="223">
        <f t="shared" si="277"/>
        <v>295.323</v>
      </c>
      <c r="FP59" s="223">
        <v>401.8</v>
      </c>
      <c r="FQ59" s="223">
        <f t="shared" si="271"/>
        <v>295.323</v>
      </c>
      <c r="FR59" s="223">
        <v>294</v>
      </c>
      <c r="FS59" s="223">
        <f t="shared" si="272"/>
        <v>216.09</v>
      </c>
      <c r="FT59" s="223"/>
      <c r="FU59" s="223">
        <f t="shared" si="273"/>
        <v>0</v>
      </c>
      <c r="FV59" s="235">
        <v>295.323</v>
      </c>
      <c r="FW59" s="236">
        <f t="shared" si="139"/>
        <v>265.7907</v>
      </c>
      <c r="FX59" s="236">
        <f t="shared" si="132"/>
        <v>265.7907</v>
      </c>
      <c r="FY59" s="236">
        <v>295.323</v>
      </c>
      <c r="FZ59" s="236">
        <f t="shared" si="133"/>
        <v>194.481</v>
      </c>
      <c r="GA59" s="236">
        <v>216.09</v>
      </c>
      <c r="GB59" s="236">
        <f t="shared" si="134"/>
        <v>0</v>
      </c>
      <c r="GC59" s="239">
        <v>0</v>
      </c>
      <c r="GD59" s="235">
        <v>0</v>
      </c>
      <c r="GE59" s="236">
        <f t="shared" si="278"/>
        <v>0</v>
      </c>
      <c r="GF59" s="236">
        <f t="shared" ref="GF59:GJ59" si="315">GG59*0.9</f>
        <v>0</v>
      </c>
      <c r="GG59" s="236">
        <v>0</v>
      </c>
      <c r="GH59" s="236">
        <f t="shared" si="315"/>
        <v>0</v>
      </c>
      <c r="GI59" s="236">
        <v>0</v>
      </c>
      <c r="GJ59" s="236">
        <f t="shared" si="315"/>
        <v>0</v>
      </c>
      <c r="GK59" s="239">
        <v>0</v>
      </c>
    </row>
    <row r="60" customHeight="1" spans="2:193">
      <c r="B60" s="54" t="s">
        <v>486</v>
      </c>
      <c r="C60" s="57"/>
      <c r="D60" s="42" t="s">
        <v>396</v>
      </c>
      <c r="E60" s="42" t="s">
        <v>360</v>
      </c>
      <c r="F60" s="52"/>
      <c r="G60" s="42" t="s">
        <v>493</v>
      </c>
      <c r="H60" s="5"/>
      <c r="I60" s="5"/>
      <c r="J60" s="5"/>
      <c r="K60" s="5"/>
      <c r="L60" s="5"/>
      <c r="M60" s="5"/>
      <c r="O60" s="4"/>
      <c r="P60" s="4"/>
      <c r="Q60" s="4"/>
      <c r="R60" s="4"/>
      <c r="S60" s="4"/>
      <c r="T60" s="4"/>
      <c r="U60" s="4"/>
      <c r="V60" s="4"/>
      <c r="W60" s="76"/>
      <c r="X60" s="75">
        <f>Y60*0.9</f>
        <v>0</v>
      </c>
      <c r="Y60" s="76"/>
      <c r="Z60" s="75">
        <f>AA60*0.9</f>
        <v>0</v>
      </c>
      <c r="AA60" s="76"/>
      <c r="AB60" s="75">
        <f>AC60*0.9</f>
        <v>0</v>
      </c>
      <c r="AC60" s="76"/>
      <c r="AD60" s="75">
        <f>AE60*0.9</f>
        <v>301.5</v>
      </c>
      <c r="AE60" s="112">
        <v>335</v>
      </c>
      <c r="AF60" s="75">
        <v>301.5</v>
      </c>
      <c r="AG60" s="112">
        <v>335</v>
      </c>
      <c r="AH60" s="75">
        <v>301.5</v>
      </c>
      <c r="AI60" s="112">
        <v>335</v>
      </c>
      <c r="AJ60" s="75">
        <v>0</v>
      </c>
      <c r="AK60" s="112"/>
      <c r="AL60" s="116">
        <v>291.6</v>
      </c>
      <c r="AM60" s="4">
        <v>360</v>
      </c>
      <c r="AN60" s="116">
        <v>291.6</v>
      </c>
      <c r="AO60" s="4">
        <v>360</v>
      </c>
      <c r="AP60" s="116"/>
      <c r="AQ60" s="4">
        <v>0</v>
      </c>
      <c r="AR60" s="112"/>
      <c r="AS60" s="4"/>
      <c r="AT60" s="4"/>
      <c r="AU60" s="116">
        <v>425.67525</v>
      </c>
      <c r="AV60" s="4">
        <v>643.5</v>
      </c>
      <c r="AW60" s="116">
        <v>425.67525</v>
      </c>
      <c r="AX60" s="4">
        <v>643.5</v>
      </c>
      <c r="AY60" s="116">
        <v>425.67525</v>
      </c>
      <c r="AZ60" s="4"/>
      <c r="BA60" s="112"/>
      <c r="BB60" s="129">
        <f>677*1.05*0.7</f>
        <v>497.595</v>
      </c>
      <c r="BC60" s="120">
        <v>677</v>
      </c>
      <c r="BD60" s="129">
        <f>BC60*1.05*0.7</f>
        <v>497.595</v>
      </c>
      <c r="BE60" s="131">
        <v>0</v>
      </c>
      <c r="BF60" s="123"/>
      <c r="BG60" s="4"/>
      <c r="BH60" s="112"/>
      <c r="BM60" s="142">
        <f t="shared" si="280"/>
        <v>301.5</v>
      </c>
      <c r="BN60" s="143">
        <f t="shared" si="281"/>
        <v>271.35</v>
      </c>
      <c r="BO60" s="144">
        <f t="shared" si="282"/>
        <v>301.5</v>
      </c>
      <c r="BP60" s="144">
        <f t="shared" si="283"/>
        <v>271.35</v>
      </c>
      <c r="BQ60" s="144">
        <f t="shared" si="284"/>
        <v>301.5</v>
      </c>
      <c r="BR60" s="144">
        <f t="shared" si="285"/>
        <v>271.35</v>
      </c>
      <c r="BS60" s="144">
        <f t="shared" si="286"/>
        <v>0</v>
      </c>
      <c r="BT60" s="142">
        <f t="shared" si="287"/>
        <v>0</v>
      </c>
      <c r="BU60" s="8">
        <f t="shared" si="287"/>
        <v>262.44</v>
      </c>
      <c r="BV60" s="8">
        <f t="shared" si="288"/>
        <v>236.196</v>
      </c>
      <c r="BW60" s="8">
        <f t="shared" si="289"/>
        <v>262.44</v>
      </c>
      <c r="BX60" s="149">
        <f t="shared" si="290"/>
        <v>236.196</v>
      </c>
      <c r="BY60" s="8">
        <f t="shared" si="291"/>
        <v>0</v>
      </c>
      <c r="BZ60" s="8">
        <f t="shared" si="292"/>
        <v>0</v>
      </c>
      <c r="CA60" s="8">
        <f t="shared" si="293"/>
        <v>0</v>
      </c>
      <c r="CB60" s="8">
        <f t="shared" si="294"/>
        <v>0</v>
      </c>
      <c r="CC60" s="142">
        <f t="shared" si="295"/>
        <v>383.107725</v>
      </c>
      <c r="CD60" s="151">
        <f t="shared" si="296"/>
        <v>310.31725725</v>
      </c>
      <c r="CE60" s="151">
        <f t="shared" si="297"/>
        <v>383.107725</v>
      </c>
      <c r="CF60" s="151">
        <f t="shared" si="298"/>
        <v>310.31725725</v>
      </c>
      <c r="CG60" s="151">
        <f t="shared" si="299"/>
        <v>383.107725</v>
      </c>
      <c r="CH60" s="151">
        <f t="shared" si="300"/>
        <v>310.31725725</v>
      </c>
      <c r="CI60" s="151">
        <f t="shared" si="301"/>
        <v>0</v>
      </c>
      <c r="CJ60" s="152">
        <f t="shared" si="302"/>
        <v>0</v>
      </c>
      <c r="CK60" s="159">
        <f t="shared" si="235"/>
        <v>279.285531525</v>
      </c>
      <c r="CL60" s="159">
        <f t="shared" si="236"/>
        <v>279.285531525</v>
      </c>
      <c r="CM60" s="159">
        <f t="shared" si="237"/>
        <v>279.285531525</v>
      </c>
      <c r="CN60" s="159">
        <f t="shared" si="238"/>
        <v>0</v>
      </c>
      <c r="CO60" s="160">
        <f t="shared" si="303"/>
        <v>447.8355</v>
      </c>
      <c r="CP60" s="161">
        <f t="shared" si="304"/>
        <v>362.746755</v>
      </c>
      <c r="CQ60" s="160">
        <f t="shared" si="305"/>
        <v>447.8355</v>
      </c>
      <c r="CR60" s="161">
        <f t="shared" si="306"/>
        <v>362.746755</v>
      </c>
      <c r="CS60" s="160">
        <f t="shared" si="307"/>
        <v>0</v>
      </c>
      <c r="CT60" s="161">
        <f t="shared" si="308"/>
        <v>0</v>
      </c>
      <c r="CU60" s="167">
        <f t="shared" si="309"/>
        <v>0</v>
      </c>
      <c r="CV60" s="168">
        <f t="shared" si="310"/>
        <v>0</v>
      </c>
      <c r="CW60" s="169">
        <v>476.28</v>
      </c>
      <c r="CX60" s="151">
        <f t="shared" si="311"/>
        <v>385.7868</v>
      </c>
      <c r="CY60" s="138">
        <v>476.28</v>
      </c>
      <c r="CZ60" s="138">
        <f t="shared" si="312"/>
        <v>385.7868</v>
      </c>
      <c r="DA60" s="138">
        <v>476.28</v>
      </c>
      <c r="DB60" s="138">
        <f t="shared" si="313"/>
        <v>385.7868</v>
      </c>
      <c r="DC60" s="138">
        <f t="shared" si="314"/>
        <v>0</v>
      </c>
      <c r="DD60" s="169"/>
      <c r="DF60" s="159">
        <f t="shared" si="239"/>
        <v>347.20812</v>
      </c>
      <c r="DG60" s="159">
        <f t="shared" si="240"/>
        <v>312.487308</v>
      </c>
      <c r="DH60" s="159">
        <f t="shared" si="241"/>
        <v>347.20812</v>
      </c>
      <c r="DI60" s="159">
        <f t="shared" si="242"/>
        <v>312.487308</v>
      </c>
      <c r="DJ60" s="159">
        <f t="shared" si="243"/>
        <v>347.20812</v>
      </c>
      <c r="DK60" s="159">
        <f t="shared" si="244"/>
        <v>312.487308</v>
      </c>
      <c r="DL60" s="159">
        <f t="shared" si="245"/>
        <v>0</v>
      </c>
      <c r="DM60" s="159">
        <f t="shared" si="246"/>
        <v>0</v>
      </c>
      <c r="DP60" s="169">
        <v>713.7</v>
      </c>
      <c r="DQ60" s="146">
        <f>DP60*0.7*1.05*0.9</f>
        <v>472.11255</v>
      </c>
      <c r="DR60" s="146">
        <v>713.7</v>
      </c>
      <c r="DS60" s="146">
        <f>DR60*0.7*1.05*0.9</f>
        <v>472.11255</v>
      </c>
      <c r="DT60" s="146"/>
      <c r="DU60" s="146">
        <f>DT60*0.7*1.05</f>
        <v>0</v>
      </c>
      <c r="DV60" s="192"/>
      <c r="DW60" s="146">
        <f>DV60*0.7*1.05</f>
        <v>0</v>
      </c>
      <c r="DX60" s="159">
        <f t="shared" si="247"/>
        <v>424.901295</v>
      </c>
      <c r="DY60" s="159">
        <f t="shared" si="248"/>
        <v>382.4111655</v>
      </c>
      <c r="DZ60" s="159">
        <f t="shared" si="249"/>
        <v>424.901295</v>
      </c>
      <c r="EA60" s="159">
        <f t="shared" si="250"/>
        <v>382.4111655</v>
      </c>
      <c r="EB60" s="159">
        <f t="shared" si="251"/>
        <v>0</v>
      </c>
      <c r="EC60" s="159">
        <f t="shared" si="252"/>
        <v>0</v>
      </c>
      <c r="ED60" s="159">
        <f t="shared" si="253"/>
        <v>0</v>
      </c>
      <c r="EE60" s="159">
        <f t="shared" si="254"/>
        <v>0</v>
      </c>
      <c r="EF60" s="146">
        <v>760</v>
      </c>
      <c r="EG60" s="202">
        <f>EF60*0.7*1.05</f>
        <v>558.6</v>
      </c>
      <c r="EH60" s="202">
        <f>EF60*0.7*1.05</f>
        <v>558.6</v>
      </c>
      <c r="EI60" s="202">
        <f>EF60*0.7*1.05</f>
        <v>558.6</v>
      </c>
      <c r="EJ60" s="202">
        <v>0</v>
      </c>
      <c r="EK60" s="159">
        <f t="shared" si="255"/>
        <v>502.74</v>
      </c>
      <c r="EL60" s="159">
        <f t="shared" si="256"/>
        <v>452.466</v>
      </c>
      <c r="EM60" s="159">
        <f t="shared" si="257"/>
        <v>502.74</v>
      </c>
      <c r="EN60" s="159">
        <f t="shared" si="258"/>
        <v>452.466</v>
      </c>
      <c r="EO60" s="159">
        <f t="shared" si="259"/>
        <v>502.74</v>
      </c>
      <c r="EP60" s="159">
        <f t="shared" si="260"/>
        <v>452.466</v>
      </c>
      <c r="EQ60" s="159">
        <f t="shared" si="261"/>
        <v>0</v>
      </c>
      <c r="ER60" s="159">
        <f t="shared" si="262"/>
        <v>0</v>
      </c>
      <c r="ET60" s="202">
        <v>1068.6</v>
      </c>
      <c r="EU60" s="202">
        <v>1068.6</v>
      </c>
      <c r="EV60" s="202">
        <v>1068.6</v>
      </c>
      <c r="EW60" s="202">
        <v>0</v>
      </c>
      <c r="EX60" s="212">
        <f t="shared" si="275"/>
        <v>1122.03</v>
      </c>
      <c r="EY60" s="212">
        <f>EU60+(EU60*5/100)</f>
        <v>1122.03</v>
      </c>
      <c r="EZ60" s="212">
        <f t="shared" si="276"/>
        <v>1122.03</v>
      </c>
      <c r="FA60" s="212">
        <f t="shared" si="276"/>
        <v>0</v>
      </c>
      <c r="FB60" s="213">
        <f t="shared" si="263"/>
        <v>785.421</v>
      </c>
      <c r="FC60" s="213">
        <f t="shared" si="264"/>
        <v>785.421</v>
      </c>
      <c r="FD60" s="213">
        <f t="shared" si="265"/>
        <v>785.421</v>
      </c>
      <c r="FE60" s="213">
        <f t="shared" si="266"/>
        <v>0</v>
      </c>
      <c r="FF60" s="215">
        <v>785.421</v>
      </c>
      <c r="FG60" s="215">
        <f t="shared" si="267"/>
        <v>706.8789</v>
      </c>
      <c r="FH60" s="215">
        <v>785.421</v>
      </c>
      <c r="FI60" s="215">
        <f t="shared" si="268"/>
        <v>706.8789</v>
      </c>
      <c r="FJ60" s="215">
        <v>785.421</v>
      </c>
      <c r="FK60" s="215">
        <f t="shared" si="269"/>
        <v>706.8789</v>
      </c>
      <c r="FL60" s="215">
        <f t="shared" si="270"/>
        <v>0</v>
      </c>
      <c r="FM60" s="221">
        <v>0</v>
      </c>
      <c r="FN60" s="225">
        <v>1380</v>
      </c>
      <c r="FO60" s="223">
        <f t="shared" si="277"/>
        <v>1014.3</v>
      </c>
      <c r="FP60" s="223">
        <v>1380</v>
      </c>
      <c r="FQ60" s="223">
        <f t="shared" si="271"/>
        <v>1014.3</v>
      </c>
      <c r="FR60" s="223">
        <v>1380</v>
      </c>
      <c r="FS60" s="223">
        <f t="shared" si="272"/>
        <v>1014.3</v>
      </c>
      <c r="FT60" s="223"/>
      <c r="FU60" s="223">
        <f t="shared" si="273"/>
        <v>0</v>
      </c>
      <c r="FV60" s="235">
        <v>1014.3</v>
      </c>
      <c r="FW60" s="236">
        <f t="shared" si="139"/>
        <v>912.87</v>
      </c>
      <c r="FX60" s="236">
        <f t="shared" si="132"/>
        <v>912.87</v>
      </c>
      <c r="FY60" s="236">
        <v>1014.3</v>
      </c>
      <c r="FZ60" s="236">
        <f t="shared" si="133"/>
        <v>912.87</v>
      </c>
      <c r="GA60" s="236">
        <v>1014.3</v>
      </c>
      <c r="GB60" s="236">
        <f t="shared" si="134"/>
        <v>0</v>
      </c>
      <c r="GC60" s="239">
        <v>0</v>
      </c>
      <c r="GD60" s="235">
        <v>0</v>
      </c>
      <c r="GE60" s="236">
        <f t="shared" si="278"/>
        <v>0</v>
      </c>
      <c r="GF60" s="236">
        <f t="shared" ref="GF60:GJ60" si="316">GG60*0.9</f>
        <v>0</v>
      </c>
      <c r="GG60" s="236">
        <v>0</v>
      </c>
      <c r="GH60" s="236">
        <f t="shared" si="316"/>
        <v>0</v>
      </c>
      <c r="GI60" s="236">
        <v>0</v>
      </c>
      <c r="GJ60" s="236">
        <f t="shared" si="316"/>
        <v>0</v>
      </c>
      <c r="GK60" s="239">
        <v>0</v>
      </c>
    </row>
    <row r="61" customHeight="1" spans="2:193">
      <c r="B61" s="54" t="s">
        <v>486</v>
      </c>
      <c r="C61" s="53" t="s">
        <v>402</v>
      </c>
      <c r="D61" s="60"/>
      <c r="E61" s="60" t="s">
        <v>360</v>
      </c>
      <c r="F61" s="40" t="s">
        <v>402</v>
      </c>
      <c r="G61" s="55" t="s">
        <v>494</v>
      </c>
      <c r="H61" s="5"/>
      <c r="I61" s="5"/>
      <c r="J61" s="5"/>
      <c r="K61" s="5"/>
      <c r="L61" s="5"/>
      <c r="M61" s="5"/>
      <c r="O61" s="4">
        <v>118.13</v>
      </c>
      <c r="P61" s="4"/>
      <c r="Q61" s="4">
        <v>118.13</v>
      </c>
      <c r="R61" s="4"/>
      <c r="S61" s="4">
        <v>118.13</v>
      </c>
      <c r="T61" s="4"/>
      <c r="U61" s="4"/>
      <c r="V61" s="4"/>
      <c r="W61" s="76"/>
      <c r="X61" s="75"/>
      <c r="Y61" s="76"/>
      <c r="Z61" s="75"/>
      <c r="AA61" s="76"/>
      <c r="AB61" s="75"/>
      <c r="AC61" s="76"/>
      <c r="AD61" s="75"/>
      <c r="AE61" s="112"/>
      <c r="AF61" s="75"/>
      <c r="AG61" s="112"/>
      <c r="AH61" s="75"/>
      <c r="AI61" s="112"/>
      <c r="AJ61" s="75"/>
      <c r="AK61" s="112"/>
      <c r="AL61" s="116"/>
      <c r="AM61" s="4"/>
      <c r="AN61" s="122"/>
      <c r="AO61" s="4"/>
      <c r="AP61" s="116"/>
      <c r="AQ61" s="4"/>
      <c r="AR61" s="116"/>
      <c r="AS61" s="4"/>
      <c r="AT61" s="4"/>
      <c r="AU61" s="116"/>
      <c r="AV61" s="4"/>
      <c r="AW61" s="116"/>
      <c r="AX61" s="4"/>
      <c r="AY61" s="116"/>
      <c r="AZ61" s="4"/>
      <c r="BA61" s="116"/>
      <c r="BB61" s="112"/>
      <c r="BC61" s="4"/>
      <c r="BD61" s="112"/>
      <c r="BE61" s="112"/>
      <c r="BF61" s="112"/>
      <c r="BG61" s="112"/>
      <c r="BH61" s="112"/>
      <c r="BM61" s="142">
        <f t="shared" si="280"/>
        <v>0</v>
      </c>
      <c r="BN61" s="143">
        <f t="shared" si="281"/>
        <v>0</v>
      </c>
      <c r="BO61" s="144">
        <f t="shared" si="282"/>
        <v>0</v>
      </c>
      <c r="BP61" s="144">
        <f t="shared" si="283"/>
        <v>0</v>
      </c>
      <c r="BQ61" s="144">
        <f t="shared" si="284"/>
        <v>0</v>
      </c>
      <c r="BR61" s="144">
        <f t="shared" si="285"/>
        <v>0</v>
      </c>
      <c r="BS61" s="144">
        <f t="shared" si="286"/>
        <v>0</v>
      </c>
      <c r="BT61" s="142">
        <f t="shared" si="287"/>
        <v>0</v>
      </c>
      <c r="BU61" s="8">
        <f t="shared" si="287"/>
        <v>0</v>
      </c>
      <c r="BV61" s="8">
        <f t="shared" si="288"/>
        <v>0</v>
      </c>
      <c r="BW61" s="8">
        <f t="shared" si="289"/>
        <v>0</v>
      </c>
      <c r="BX61" s="149">
        <f t="shared" si="290"/>
        <v>0</v>
      </c>
      <c r="BY61" s="8">
        <f t="shared" si="291"/>
        <v>0</v>
      </c>
      <c r="BZ61" s="8">
        <f t="shared" si="292"/>
        <v>0</v>
      </c>
      <c r="CA61" s="8">
        <f t="shared" si="293"/>
        <v>0</v>
      </c>
      <c r="CB61" s="8">
        <f t="shared" si="294"/>
        <v>0</v>
      </c>
      <c r="CC61" s="142">
        <f t="shared" si="295"/>
        <v>0</v>
      </c>
      <c r="CD61" s="151">
        <f t="shared" si="296"/>
        <v>0</v>
      </c>
      <c r="CE61" s="151">
        <f t="shared" si="297"/>
        <v>0</v>
      </c>
      <c r="CF61" s="151">
        <f t="shared" si="298"/>
        <v>0</v>
      </c>
      <c r="CG61" s="151">
        <f t="shared" si="299"/>
        <v>0</v>
      </c>
      <c r="CH61" s="151">
        <f t="shared" si="300"/>
        <v>0</v>
      </c>
      <c r="CI61" s="151">
        <f t="shared" si="301"/>
        <v>0</v>
      </c>
      <c r="CJ61" s="152">
        <f t="shared" si="302"/>
        <v>0</v>
      </c>
      <c r="CK61" s="159">
        <f t="shared" si="235"/>
        <v>0</v>
      </c>
      <c r="CL61" s="159">
        <f t="shared" si="236"/>
        <v>0</v>
      </c>
      <c r="CM61" s="159">
        <f t="shared" si="237"/>
        <v>0</v>
      </c>
      <c r="CN61" s="159">
        <f t="shared" si="238"/>
        <v>0</v>
      </c>
      <c r="CO61" s="160">
        <f t="shared" si="303"/>
        <v>0</v>
      </c>
      <c r="CP61" s="161">
        <f t="shared" si="304"/>
        <v>0</v>
      </c>
      <c r="CQ61" s="160">
        <f t="shared" si="305"/>
        <v>0</v>
      </c>
      <c r="CR61" s="161">
        <f t="shared" si="306"/>
        <v>0</v>
      </c>
      <c r="CS61" s="160">
        <f t="shared" si="307"/>
        <v>0</v>
      </c>
      <c r="CT61" s="161">
        <f t="shared" si="308"/>
        <v>0</v>
      </c>
      <c r="CU61" s="167">
        <f t="shared" si="309"/>
        <v>0</v>
      </c>
      <c r="CV61" s="168">
        <f t="shared" si="310"/>
        <v>0</v>
      </c>
      <c r="CW61" s="169"/>
      <c r="CX61" s="151">
        <f t="shared" si="311"/>
        <v>0</v>
      </c>
      <c r="CY61" s="138"/>
      <c r="CZ61" s="138">
        <f t="shared" si="312"/>
        <v>0</v>
      </c>
      <c r="DA61" s="138"/>
      <c r="DB61" s="138">
        <f t="shared" si="313"/>
        <v>0</v>
      </c>
      <c r="DC61" s="138">
        <f t="shared" si="314"/>
        <v>0</v>
      </c>
      <c r="DD61" s="169"/>
      <c r="DE61" s="12" t="s">
        <v>362</v>
      </c>
      <c r="DF61" s="159">
        <f t="shared" si="239"/>
        <v>0</v>
      </c>
      <c r="DG61" s="159">
        <f t="shared" si="240"/>
        <v>0</v>
      </c>
      <c r="DH61" s="159">
        <f t="shared" si="241"/>
        <v>0</v>
      </c>
      <c r="DI61" s="159">
        <f t="shared" si="242"/>
        <v>0</v>
      </c>
      <c r="DJ61" s="159">
        <f t="shared" si="243"/>
        <v>0</v>
      </c>
      <c r="DK61" s="159">
        <f t="shared" si="244"/>
        <v>0</v>
      </c>
      <c r="DL61" s="159">
        <f t="shared" si="245"/>
        <v>0</v>
      </c>
      <c r="DM61" s="159">
        <f t="shared" si="246"/>
        <v>0</v>
      </c>
      <c r="DP61" s="169">
        <v>988.8</v>
      </c>
      <c r="DQ61" s="146">
        <f>DP61*0.7*1.05*0.9</f>
        <v>654.0912</v>
      </c>
      <c r="DR61" s="146">
        <v>988.8</v>
      </c>
      <c r="DS61" s="146">
        <f>DR61*0.7*1.05*0.9</f>
        <v>654.0912</v>
      </c>
      <c r="DT61" s="146">
        <v>988.8</v>
      </c>
      <c r="DU61" s="146">
        <f>DT61*0.7*1.05*0.9</f>
        <v>654.0912</v>
      </c>
      <c r="DV61" s="146"/>
      <c r="DW61" s="146">
        <f>DV61*0.7*1.05</f>
        <v>0</v>
      </c>
      <c r="DX61" s="159">
        <f t="shared" si="247"/>
        <v>588.68208</v>
      </c>
      <c r="DY61" s="159">
        <f t="shared" si="248"/>
        <v>529.813872</v>
      </c>
      <c r="DZ61" s="159">
        <f t="shared" si="249"/>
        <v>588.68208</v>
      </c>
      <c r="EA61" s="159">
        <f t="shared" si="250"/>
        <v>529.813872</v>
      </c>
      <c r="EB61" s="159">
        <f t="shared" si="251"/>
        <v>588.68208</v>
      </c>
      <c r="EC61" s="159">
        <f t="shared" si="252"/>
        <v>529.813872</v>
      </c>
      <c r="ED61" s="159">
        <f t="shared" si="253"/>
        <v>0</v>
      </c>
      <c r="EE61" s="159">
        <f t="shared" si="254"/>
        <v>0</v>
      </c>
      <c r="EF61" s="146">
        <v>690.69</v>
      </c>
      <c r="EG61" s="202">
        <f>EF61*0.7*1.05</f>
        <v>507.65715</v>
      </c>
      <c r="EH61" s="202">
        <f>EF61*0.7*1.05</f>
        <v>507.65715</v>
      </c>
      <c r="EI61" s="202">
        <f>EF61*0.7*1.05</f>
        <v>507.65715</v>
      </c>
      <c r="EJ61" s="202">
        <f>EF61*0.7*1.05</f>
        <v>507.65715</v>
      </c>
      <c r="EK61" s="159">
        <f t="shared" si="255"/>
        <v>456.891435</v>
      </c>
      <c r="EL61" s="159">
        <f t="shared" si="256"/>
        <v>411.2022915</v>
      </c>
      <c r="EM61" s="159">
        <f t="shared" si="257"/>
        <v>456.891435</v>
      </c>
      <c r="EN61" s="159">
        <f t="shared" si="258"/>
        <v>411.2022915</v>
      </c>
      <c r="EO61" s="159">
        <f t="shared" si="259"/>
        <v>456.891435</v>
      </c>
      <c r="EP61" s="159">
        <f t="shared" si="260"/>
        <v>411.2022915</v>
      </c>
      <c r="EQ61" s="159">
        <f t="shared" si="261"/>
        <v>411.2022915</v>
      </c>
      <c r="ER61" s="159">
        <f t="shared" si="262"/>
        <v>456.891435</v>
      </c>
      <c r="ET61" s="202">
        <v>993.45</v>
      </c>
      <c r="EU61" s="202">
        <v>993.45</v>
      </c>
      <c r="EV61" s="202">
        <v>993.45</v>
      </c>
      <c r="EW61" s="202">
        <v>993.45</v>
      </c>
      <c r="EX61" s="212">
        <f t="shared" si="275"/>
        <v>1043.1225</v>
      </c>
      <c r="EY61" s="212">
        <f>EU61+(EU61*5/100)</f>
        <v>1043.1225</v>
      </c>
      <c r="EZ61" s="212">
        <f t="shared" si="276"/>
        <v>1043.1225</v>
      </c>
      <c r="FA61" s="212">
        <f t="shared" si="276"/>
        <v>1043.1225</v>
      </c>
      <c r="FB61" s="213">
        <f t="shared" si="263"/>
        <v>730.18575</v>
      </c>
      <c r="FC61" s="213">
        <f t="shared" si="264"/>
        <v>730.18575</v>
      </c>
      <c r="FD61" s="213">
        <f t="shared" si="265"/>
        <v>730.18575</v>
      </c>
      <c r="FE61" s="213">
        <f t="shared" si="266"/>
        <v>730.18575</v>
      </c>
      <c r="FF61" s="215">
        <v>730.18575</v>
      </c>
      <c r="FG61" s="215">
        <f t="shared" si="267"/>
        <v>657.167175</v>
      </c>
      <c r="FH61" s="215">
        <v>730.18575</v>
      </c>
      <c r="FI61" s="215">
        <f t="shared" si="268"/>
        <v>657.167175</v>
      </c>
      <c r="FJ61" s="215">
        <v>730.18575</v>
      </c>
      <c r="FK61" s="215">
        <f t="shared" si="269"/>
        <v>657.167175</v>
      </c>
      <c r="FL61" s="215">
        <f t="shared" si="270"/>
        <v>657.167175</v>
      </c>
      <c r="FM61" s="221">
        <v>730.18575</v>
      </c>
      <c r="FN61" s="225">
        <v>997.5</v>
      </c>
      <c r="FO61" s="223">
        <f t="shared" si="277"/>
        <v>733.1625</v>
      </c>
      <c r="FP61" s="223">
        <v>997.5</v>
      </c>
      <c r="FQ61" s="223">
        <f t="shared" si="271"/>
        <v>733.1625</v>
      </c>
      <c r="FR61" s="223">
        <v>997.5</v>
      </c>
      <c r="FS61" s="223">
        <f t="shared" si="272"/>
        <v>733.1625</v>
      </c>
      <c r="FT61" s="223">
        <v>997.5</v>
      </c>
      <c r="FU61" s="223">
        <f t="shared" si="273"/>
        <v>733.1625</v>
      </c>
      <c r="FV61" s="235">
        <v>733.1625</v>
      </c>
      <c r="FW61" s="236">
        <f t="shared" si="139"/>
        <v>659.84625</v>
      </c>
      <c r="FX61" s="236">
        <f t="shared" si="132"/>
        <v>659.84625</v>
      </c>
      <c r="FY61" s="236">
        <v>733.1625</v>
      </c>
      <c r="FZ61" s="236">
        <f t="shared" si="133"/>
        <v>659.84625</v>
      </c>
      <c r="GA61" s="236">
        <v>733.1625</v>
      </c>
      <c r="GB61" s="236">
        <f t="shared" si="134"/>
        <v>659.84625</v>
      </c>
      <c r="GC61" s="239">
        <v>733.1625</v>
      </c>
      <c r="GD61" s="235">
        <v>659.85</v>
      </c>
      <c r="GE61" s="236">
        <f t="shared" si="278"/>
        <v>593.865</v>
      </c>
      <c r="GF61" s="236">
        <f t="shared" ref="GF61:GJ61" si="317">GG61*0.9</f>
        <v>593.865</v>
      </c>
      <c r="GG61" s="239">
        <v>659.85</v>
      </c>
      <c r="GH61" s="236">
        <f t="shared" si="317"/>
        <v>593.865</v>
      </c>
      <c r="GI61" s="239">
        <v>659.85</v>
      </c>
      <c r="GJ61" s="236">
        <f t="shared" si="317"/>
        <v>593.865</v>
      </c>
      <c r="GK61" s="239">
        <v>659.85</v>
      </c>
    </row>
    <row r="62" customHeight="1" spans="2:193">
      <c r="B62" s="54" t="s">
        <v>486</v>
      </c>
      <c r="C62" s="53" t="s">
        <v>495</v>
      </c>
      <c r="D62" s="61"/>
      <c r="E62" s="61" t="s">
        <v>360</v>
      </c>
      <c r="F62" s="40" t="s">
        <v>495</v>
      </c>
      <c r="G62" s="40" t="s">
        <v>496</v>
      </c>
      <c r="H62" s="5"/>
      <c r="I62" s="5"/>
      <c r="J62" s="5"/>
      <c r="K62" s="5"/>
      <c r="L62" s="5"/>
      <c r="M62" s="5"/>
      <c r="O62" s="4">
        <v>67.5</v>
      </c>
      <c r="P62" s="4"/>
      <c r="Q62" s="4">
        <v>67.5</v>
      </c>
      <c r="R62" s="4"/>
      <c r="S62" s="4">
        <v>67.5</v>
      </c>
      <c r="T62" s="4"/>
      <c r="U62" s="4"/>
      <c r="V62" s="4"/>
      <c r="W62" s="76">
        <v>121.7748</v>
      </c>
      <c r="X62" s="75">
        <f>Y62*0.9</f>
        <v>109.59732</v>
      </c>
      <c r="Y62" s="76">
        <v>121.7748</v>
      </c>
      <c r="Z62" s="75">
        <f>AA62*0.9</f>
        <v>109.59732</v>
      </c>
      <c r="AA62" s="76">
        <v>121.7748</v>
      </c>
      <c r="AB62" s="75">
        <f>AC62*0.9</f>
        <v>109.59732</v>
      </c>
      <c r="AC62" s="76">
        <v>121.7748</v>
      </c>
      <c r="AD62" s="75">
        <f>AE62*0.9</f>
        <v>218.556</v>
      </c>
      <c r="AE62" s="112">
        <v>242.84</v>
      </c>
      <c r="AF62" s="75">
        <v>218.5596</v>
      </c>
      <c r="AG62" s="112">
        <v>242.844</v>
      </c>
      <c r="AH62" s="75">
        <v>214.65675</v>
      </c>
      <c r="AI62" s="112">
        <v>238.5075</v>
      </c>
      <c r="AJ62" s="75">
        <v>0</v>
      </c>
      <c r="AK62" s="112"/>
      <c r="AL62" s="116">
        <v>196.83</v>
      </c>
      <c r="AM62" s="4">
        <v>243</v>
      </c>
      <c r="AN62" s="122">
        <v>196.83</v>
      </c>
      <c r="AO62" s="4">
        <v>243</v>
      </c>
      <c r="AP62" s="116">
        <v>193.59</v>
      </c>
      <c r="AQ62" s="4">
        <v>239</v>
      </c>
      <c r="AR62" s="116"/>
      <c r="AS62" s="4"/>
      <c r="AT62" s="4"/>
      <c r="AU62" s="116">
        <v>70.27776</v>
      </c>
      <c r="AV62" s="4">
        <v>106.24</v>
      </c>
      <c r="AW62" s="116">
        <v>70.27776</v>
      </c>
      <c r="AX62" s="4">
        <v>104.35</v>
      </c>
      <c r="AY62" s="116">
        <v>69.027525</v>
      </c>
      <c r="AZ62" s="4">
        <v>104.35</v>
      </c>
      <c r="BA62" s="116">
        <v>69.027525</v>
      </c>
      <c r="BB62" s="112">
        <v>78.09</v>
      </c>
      <c r="BC62" s="4">
        <v>106.24</v>
      </c>
      <c r="BD62" s="112">
        <v>78.09</v>
      </c>
      <c r="BE62" s="4">
        <v>104.35</v>
      </c>
      <c r="BF62" s="112">
        <v>76.7</v>
      </c>
      <c r="BG62" s="4">
        <v>104.35</v>
      </c>
      <c r="BH62" s="112">
        <v>76.7</v>
      </c>
      <c r="BM62" s="142">
        <f t="shared" si="280"/>
        <v>218.556</v>
      </c>
      <c r="BN62" s="143">
        <f t="shared" si="281"/>
        <v>196.7004</v>
      </c>
      <c r="BO62" s="144">
        <f t="shared" si="282"/>
        <v>218.5596</v>
      </c>
      <c r="BP62" s="144">
        <f t="shared" si="283"/>
        <v>196.70364</v>
      </c>
      <c r="BQ62" s="144">
        <f t="shared" si="284"/>
        <v>214.65675</v>
      </c>
      <c r="BR62" s="144">
        <f t="shared" si="285"/>
        <v>193.191075</v>
      </c>
      <c r="BS62" s="144">
        <f t="shared" si="286"/>
        <v>0</v>
      </c>
      <c r="BT62" s="142">
        <f t="shared" si="287"/>
        <v>0</v>
      </c>
      <c r="BU62" s="8">
        <f t="shared" si="287"/>
        <v>177.147</v>
      </c>
      <c r="BV62" s="8">
        <f t="shared" si="288"/>
        <v>159.4323</v>
      </c>
      <c r="BW62" s="8">
        <f t="shared" si="289"/>
        <v>177.147</v>
      </c>
      <c r="BX62" s="149">
        <f t="shared" si="290"/>
        <v>159.4323</v>
      </c>
      <c r="BY62" s="8">
        <f t="shared" si="291"/>
        <v>174.231</v>
      </c>
      <c r="BZ62" s="8">
        <f t="shared" si="292"/>
        <v>156.8079</v>
      </c>
      <c r="CA62" s="8">
        <f t="shared" si="293"/>
        <v>0</v>
      </c>
      <c r="CB62" s="8">
        <f t="shared" si="294"/>
        <v>0</v>
      </c>
      <c r="CC62" s="142">
        <f t="shared" si="295"/>
        <v>63.249984</v>
      </c>
      <c r="CD62" s="151">
        <f t="shared" si="296"/>
        <v>51.23248704</v>
      </c>
      <c r="CE62" s="151">
        <f t="shared" si="297"/>
        <v>63.249984</v>
      </c>
      <c r="CF62" s="151">
        <f t="shared" si="298"/>
        <v>51.23248704</v>
      </c>
      <c r="CG62" s="151">
        <f t="shared" si="299"/>
        <v>62.1247725</v>
      </c>
      <c r="CH62" s="151">
        <f t="shared" si="300"/>
        <v>50.321065725</v>
      </c>
      <c r="CI62" s="151">
        <f t="shared" si="301"/>
        <v>50.321065725</v>
      </c>
      <c r="CJ62" s="152">
        <f t="shared" si="302"/>
        <v>62.1247725</v>
      </c>
      <c r="CK62" s="159">
        <f t="shared" si="235"/>
        <v>46.109238336</v>
      </c>
      <c r="CL62" s="159">
        <f t="shared" si="236"/>
        <v>46.109238336</v>
      </c>
      <c r="CM62" s="159">
        <f t="shared" si="237"/>
        <v>45.2889591525</v>
      </c>
      <c r="CN62" s="159">
        <f t="shared" si="238"/>
        <v>45.2889591525</v>
      </c>
      <c r="CO62" s="160">
        <f t="shared" si="303"/>
        <v>70.281</v>
      </c>
      <c r="CP62" s="161">
        <f t="shared" si="304"/>
        <v>56.92761</v>
      </c>
      <c r="CQ62" s="160">
        <f t="shared" si="305"/>
        <v>70.281</v>
      </c>
      <c r="CR62" s="161">
        <f t="shared" si="306"/>
        <v>56.92761</v>
      </c>
      <c r="CS62" s="160">
        <f t="shared" si="307"/>
        <v>69.03</v>
      </c>
      <c r="CT62" s="161">
        <f t="shared" si="308"/>
        <v>55.9143</v>
      </c>
      <c r="CU62" s="167">
        <f t="shared" si="309"/>
        <v>55.9143</v>
      </c>
      <c r="CV62" s="168">
        <f t="shared" si="310"/>
        <v>69.03</v>
      </c>
      <c r="CW62" s="152">
        <v>70.281</v>
      </c>
      <c r="CX62" s="151">
        <f t="shared" si="311"/>
        <v>56.92761</v>
      </c>
      <c r="CY62" s="151">
        <v>70.281</v>
      </c>
      <c r="CZ62" s="138">
        <f t="shared" si="312"/>
        <v>56.92761</v>
      </c>
      <c r="DA62" s="151">
        <v>69.03</v>
      </c>
      <c r="DB62" s="138">
        <f t="shared" si="313"/>
        <v>55.9143</v>
      </c>
      <c r="DC62" s="138">
        <f t="shared" si="314"/>
        <v>55.9143</v>
      </c>
      <c r="DD62" s="152">
        <v>69.03</v>
      </c>
      <c r="DF62" s="159">
        <f t="shared" si="239"/>
        <v>51.234849</v>
      </c>
      <c r="DG62" s="159">
        <f t="shared" si="240"/>
        <v>46.1113641</v>
      </c>
      <c r="DH62" s="159">
        <f t="shared" si="241"/>
        <v>51.234849</v>
      </c>
      <c r="DI62" s="159">
        <f t="shared" si="242"/>
        <v>46.1113641</v>
      </c>
      <c r="DJ62" s="159">
        <f t="shared" si="243"/>
        <v>50.32287</v>
      </c>
      <c r="DK62" s="159">
        <f t="shared" si="244"/>
        <v>45.290583</v>
      </c>
      <c r="DL62" s="159">
        <f t="shared" si="245"/>
        <v>45.290583</v>
      </c>
      <c r="DM62" s="159">
        <f t="shared" si="246"/>
        <v>50.32287</v>
      </c>
      <c r="DP62" s="152"/>
      <c r="DQ62" s="146">
        <f>63.25*0.9</f>
        <v>56.925</v>
      </c>
      <c r="DR62" s="167"/>
      <c r="DS62" s="146">
        <f>63.25*0.9</f>
        <v>56.925</v>
      </c>
      <c r="DT62" s="167"/>
      <c r="DU62" s="146">
        <f>62.13*0.9</f>
        <v>55.917</v>
      </c>
      <c r="DV62" s="193"/>
      <c r="DW62" s="146">
        <f>62.13*0.9</f>
        <v>55.917</v>
      </c>
      <c r="DX62" s="159">
        <f t="shared" si="247"/>
        <v>51.2325</v>
      </c>
      <c r="DY62" s="159">
        <f t="shared" si="248"/>
        <v>46.10925</v>
      </c>
      <c r="DZ62" s="159">
        <f t="shared" si="249"/>
        <v>51.2325</v>
      </c>
      <c r="EA62" s="159">
        <f t="shared" si="250"/>
        <v>46.10925</v>
      </c>
      <c r="EB62" s="159">
        <f t="shared" si="251"/>
        <v>50.3253</v>
      </c>
      <c r="EC62" s="159">
        <f t="shared" si="252"/>
        <v>45.29277</v>
      </c>
      <c r="ED62" s="159">
        <f t="shared" si="253"/>
        <v>45.29277</v>
      </c>
      <c r="EE62" s="159">
        <f t="shared" si="254"/>
        <v>50.3253</v>
      </c>
      <c r="EF62" s="146"/>
      <c r="EG62" s="202">
        <f>DQ62+EF62</f>
        <v>56.925</v>
      </c>
      <c r="EH62" s="202">
        <f>DS62+EF62</f>
        <v>56.925</v>
      </c>
      <c r="EI62" s="202">
        <f>DU62+EF62</f>
        <v>55.917</v>
      </c>
      <c r="EJ62" s="202">
        <f>DW62+EF62</f>
        <v>55.917</v>
      </c>
      <c r="EK62" s="159">
        <f t="shared" si="255"/>
        <v>51.2325</v>
      </c>
      <c r="EL62" s="159">
        <f t="shared" si="256"/>
        <v>46.10925</v>
      </c>
      <c r="EM62" s="159">
        <f t="shared" si="257"/>
        <v>51.2325</v>
      </c>
      <c r="EN62" s="159">
        <f t="shared" si="258"/>
        <v>46.10925</v>
      </c>
      <c r="EO62" s="159">
        <f t="shared" si="259"/>
        <v>50.3253</v>
      </c>
      <c r="EP62" s="159">
        <f t="shared" si="260"/>
        <v>45.29277</v>
      </c>
      <c r="EQ62" s="159">
        <f t="shared" si="261"/>
        <v>45.29277</v>
      </c>
      <c r="ER62" s="159">
        <f t="shared" si="262"/>
        <v>50.3253</v>
      </c>
      <c r="ET62" s="202">
        <v>0</v>
      </c>
      <c r="EU62" s="202">
        <v>0</v>
      </c>
      <c r="EV62" s="202">
        <v>0</v>
      </c>
      <c r="EW62" s="202">
        <v>0</v>
      </c>
      <c r="EX62" s="212">
        <f t="shared" si="275"/>
        <v>0</v>
      </c>
      <c r="EY62" s="212">
        <v>462</v>
      </c>
      <c r="EZ62" s="212">
        <v>480.48</v>
      </c>
      <c r="FA62" s="212">
        <f>EW62+(EW62*5/100)</f>
        <v>0</v>
      </c>
      <c r="FB62" s="213">
        <f t="shared" si="263"/>
        <v>0</v>
      </c>
      <c r="FC62" s="213">
        <f t="shared" si="264"/>
        <v>323.4</v>
      </c>
      <c r="FD62" s="213">
        <f t="shared" si="265"/>
        <v>336.336</v>
      </c>
      <c r="FE62" s="213">
        <f t="shared" si="266"/>
        <v>0</v>
      </c>
      <c r="FF62" s="215">
        <v>46.107</v>
      </c>
      <c r="FG62" s="215">
        <f t="shared" si="267"/>
        <v>41.4963</v>
      </c>
      <c r="FH62" s="215">
        <v>323.4</v>
      </c>
      <c r="FI62" s="215">
        <f t="shared" si="268"/>
        <v>291.06</v>
      </c>
      <c r="FJ62" s="215">
        <v>336.336</v>
      </c>
      <c r="FK62" s="215">
        <f t="shared" si="269"/>
        <v>302.7024</v>
      </c>
      <c r="FL62" s="215">
        <f t="shared" si="270"/>
        <v>40.7673</v>
      </c>
      <c r="FM62" s="221">
        <v>45.297</v>
      </c>
      <c r="FN62" s="222">
        <v>440</v>
      </c>
      <c r="FO62" s="223">
        <f t="shared" si="277"/>
        <v>323.4</v>
      </c>
      <c r="FP62" s="223">
        <v>457.6</v>
      </c>
      <c r="FQ62" s="223">
        <f t="shared" si="271"/>
        <v>336.336</v>
      </c>
      <c r="FR62" s="223">
        <v>457.6</v>
      </c>
      <c r="FS62" s="223">
        <f t="shared" si="272"/>
        <v>336.336</v>
      </c>
      <c r="FT62" s="223"/>
      <c r="FU62" s="223">
        <f t="shared" si="273"/>
        <v>0</v>
      </c>
      <c r="FV62" s="235">
        <v>421.3</v>
      </c>
      <c r="FW62" s="236">
        <f>FV62*0.7*1.05</f>
        <v>309.6555</v>
      </c>
      <c r="FX62" s="236">
        <f>FY62*0.7*1.05</f>
        <v>399.1785</v>
      </c>
      <c r="FY62" s="236">
        <v>543.1</v>
      </c>
      <c r="FZ62" s="236">
        <f>GA62*0.7*1.05</f>
        <v>399.1785</v>
      </c>
      <c r="GA62" s="236">
        <v>543.1</v>
      </c>
      <c r="GB62" s="236">
        <f>GC62*0.7*1.05</f>
        <v>399.1785</v>
      </c>
      <c r="GC62" s="239">
        <v>543.1</v>
      </c>
      <c r="GD62" s="235">
        <v>309.66</v>
      </c>
      <c r="GE62" s="236">
        <f t="shared" si="278"/>
        <v>278.694</v>
      </c>
      <c r="GF62" s="236">
        <f>GG62*0.9</f>
        <v>359.262</v>
      </c>
      <c r="GG62" s="236">
        <v>399.18</v>
      </c>
      <c r="GH62" s="236">
        <f>GI62*0.9</f>
        <v>359.262</v>
      </c>
      <c r="GI62" s="236">
        <v>399.18</v>
      </c>
      <c r="GJ62" s="236">
        <f>GK62*0.9</f>
        <v>359.262</v>
      </c>
      <c r="GK62" s="239">
        <v>399.18</v>
      </c>
    </row>
    <row r="63" customHeight="1" spans="2:193">
      <c r="B63" s="54" t="s">
        <v>486</v>
      </c>
      <c r="C63" s="53" t="s">
        <v>395</v>
      </c>
      <c r="D63" s="61"/>
      <c r="E63" s="61" t="s">
        <v>360</v>
      </c>
      <c r="F63" s="40" t="s">
        <v>395</v>
      </c>
      <c r="G63" s="34" t="s">
        <v>397</v>
      </c>
      <c r="H63" s="5"/>
      <c r="I63" s="5"/>
      <c r="J63" s="5"/>
      <c r="K63" s="5"/>
      <c r="L63" s="5"/>
      <c r="M63" s="5"/>
      <c r="O63" s="4">
        <v>132.59</v>
      </c>
      <c r="P63" s="4"/>
      <c r="Q63" s="4">
        <v>131.39</v>
      </c>
      <c r="R63" s="4"/>
      <c r="S63" s="4">
        <v>131.39</v>
      </c>
      <c r="T63" s="4"/>
      <c r="U63" s="4"/>
      <c r="V63" s="4"/>
      <c r="W63" s="76"/>
      <c r="X63" s="75"/>
      <c r="Y63" s="76"/>
      <c r="Z63" s="75"/>
      <c r="AA63" s="76"/>
      <c r="AB63" s="75"/>
      <c r="AC63" s="76"/>
      <c r="AD63" s="75"/>
      <c r="AE63" s="112"/>
      <c r="AF63" s="75"/>
      <c r="AG63" s="112"/>
      <c r="AH63" s="75"/>
      <c r="AI63" s="112"/>
      <c r="AJ63" s="75"/>
      <c r="AK63" s="123"/>
      <c r="AL63" s="116"/>
      <c r="AM63" s="4"/>
      <c r="AN63" s="122"/>
      <c r="AO63" s="4"/>
      <c r="AP63" s="116"/>
      <c r="AQ63" s="4"/>
      <c r="AR63" s="116"/>
      <c r="AS63" s="4"/>
      <c r="AT63" s="4"/>
      <c r="AU63" s="116"/>
      <c r="AV63" s="4"/>
      <c r="AW63" s="116"/>
      <c r="AX63" s="4"/>
      <c r="AY63" s="116"/>
      <c r="AZ63" s="4"/>
      <c r="BA63" s="116"/>
      <c r="BB63" s="112"/>
      <c r="BC63" s="4"/>
      <c r="BD63" s="112"/>
      <c r="BE63" s="112"/>
      <c r="BF63" s="112"/>
      <c r="BG63" s="112"/>
      <c r="BH63" s="112"/>
      <c r="BM63" s="142">
        <f t="shared" si="280"/>
        <v>0</v>
      </c>
      <c r="BN63" s="143">
        <f t="shared" si="281"/>
        <v>0</v>
      </c>
      <c r="BO63" s="144">
        <f t="shared" si="282"/>
        <v>0</v>
      </c>
      <c r="BP63" s="144">
        <f t="shared" si="283"/>
        <v>0</v>
      </c>
      <c r="BQ63" s="144">
        <f t="shared" si="284"/>
        <v>0</v>
      </c>
      <c r="BR63" s="144">
        <f t="shared" si="285"/>
        <v>0</v>
      </c>
      <c r="BS63" s="144">
        <f t="shared" si="286"/>
        <v>0</v>
      </c>
      <c r="BT63" s="142">
        <f t="shared" si="287"/>
        <v>0</v>
      </c>
      <c r="BU63" s="8">
        <f t="shared" si="287"/>
        <v>0</v>
      </c>
      <c r="BV63" s="8">
        <f t="shared" si="288"/>
        <v>0</v>
      </c>
      <c r="BW63" s="8">
        <f t="shared" si="289"/>
        <v>0</v>
      </c>
      <c r="BX63" s="149">
        <f t="shared" si="290"/>
        <v>0</v>
      </c>
      <c r="BY63" s="8">
        <f t="shared" si="291"/>
        <v>0</v>
      </c>
      <c r="BZ63" s="8">
        <f t="shared" si="292"/>
        <v>0</v>
      </c>
      <c r="CA63" s="8">
        <f t="shared" si="293"/>
        <v>0</v>
      </c>
      <c r="CB63" s="8">
        <f t="shared" si="294"/>
        <v>0</v>
      </c>
      <c r="CC63" s="142">
        <f t="shared" si="295"/>
        <v>0</v>
      </c>
      <c r="CD63" s="151">
        <f t="shared" si="296"/>
        <v>0</v>
      </c>
      <c r="CE63" s="151">
        <f t="shared" si="297"/>
        <v>0</v>
      </c>
      <c r="CF63" s="151">
        <f t="shared" si="298"/>
        <v>0</v>
      </c>
      <c r="CG63" s="151">
        <f t="shared" si="299"/>
        <v>0</v>
      </c>
      <c r="CH63" s="151">
        <f t="shared" si="300"/>
        <v>0</v>
      </c>
      <c r="CI63" s="151">
        <f t="shared" si="301"/>
        <v>0</v>
      </c>
      <c r="CJ63" s="152">
        <f t="shared" si="302"/>
        <v>0</v>
      </c>
      <c r="CK63" s="159">
        <f t="shared" si="235"/>
        <v>0</v>
      </c>
      <c r="CL63" s="159">
        <f t="shared" si="236"/>
        <v>0</v>
      </c>
      <c r="CM63" s="159">
        <f t="shared" si="237"/>
        <v>0</v>
      </c>
      <c r="CN63" s="159">
        <f t="shared" si="238"/>
        <v>0</v>
      </c>
      <c r="CO63" s="160">
        <f t="shared" si="303"/>
        <v>0</v>
      </c>
      <c r="CP63" s="161">
        <f t="shared" si="304"/>
        <v>0</v>
      </c>
      <c r="CQ63" s="160">
        <f t="shared" si="305"/>
        <v>0</v>
      </c>
      <c r="CR63" s="161">
        <f t="shared" si="306"/>
        <v>0</v>
      </c>
      <c r="CS63" s="160">
        <f t="shared" si="307"/>
        <v>0</v>
      </c>
      <c r="CT63" s="161">
        <f t="shared" si="308"/>
        <v>0</v>
      </c>
      <c r="CU63" s="167">
        <f t="shared" si="309"/>
        <v>0</v>
      </c>
      <c r="CV63" s="168">
        <f t="shared" si="310"/>
        <v>0</v>
      </c>
      <c r="CW63" s="169"/>
      <c r="CX63" s="151">
        <f t="shared" si="311"/>
        <v>0</v>
      </c>
      <c r="CY63" s="138"/>
      <c r="CZ63" s="138">
        <f t="shared" si="312"/>
        <v>0</v>
      </c>
      <c r="DA63" s="138"/>
      <c r="DB63" s="138">
        <f t="shared" si="313"/>
        <v>0</v>
      </c>
      <c r="DC63" s="138">
        <f t="shared" si="314"/>
        <v>0</v>
      </c>
      <c r="DD63" s="169"/>
      <c r="DE63" s="179" t="s">
        <v>362</v>
      </c>
      <c r="DF63" s="159">
        <f t="shared" si="239"/>
        <v>0</v>
      </c>
      <c r="DG63" s="159">
        <f t="shared" si="240"/>
        <v>0</v>
      </c>
      <c r="DH63" s="159">
        <f t="shared" si="241"/>
        <v>0</v>
      </c>
      <c r="DI63" s="159">
        <f t="shared" si="242"/>
        <v>0</v>
      </c>
      <c r="DJ63" s="159">
        <f t="shared" si="243"/>
        <v>0</v>
      </c>
      <c r="DK63" s="159">
        <f t="shared" si="244"/>
        <v>0</v>
      </c>
      <c r="DL63" s="159">
        <f t="shared" si="245"/>
        <v>0</v>
      </c>
      <c r="DM63" s="159">
        <f t="shared" si="246"/>
        <v>0</v>
      </c>
      <c r="DP63" s="169">
        <v>790.02</v>
      </c>
      <c r="DQ63" s="146">
        <f>DP63*0.7*1.05*0.9</f>
        <v>522.59823</v>
      </c>
      <c r="DR63" s="146">
        <v>790.02</v>
      </c>
      <c r="DS63" s="146">
        <f>DR63*0.7*1.05*0.9</f>
        <v>522.59823</v>
      </c>
      <c r="DT63" s="146">
        <v>790.02</v>
      </c>
      <c r="DU63" s="146">
        <f>DT63*0.7*1.05*0.9</f>
        <v>522.59823</v>
      </c>
      <c r="DV63" s="146"/>
      <c r="DW63" s="146">
        <f>DV63*0.7*1.05</f>
        <v>0</v>
      </c>
      <c r="DX63" s="159">
        <f t="shared" si="247"/>
        <v>470.338407</v>
      </c>
      <c r="DY63" s="159">
        <f t="shared" si="248"/>
        <v>423.3045663</v>
      </c>
      <c r="DZ63" s="159">
        <f t="shared" si="249"/>
        <v>470.338407</v>
      </c>
      <c r="EA63" s="159">
        <f t="shared" si="250"/>
        <v>423.3045663</v>
      </c>
      <c r="EB63" s="159">
        <f t="shared" si="251"/>
        <v>470.338407</v>
      </c>
      <c r="EC63" s="159">
        <f t="shared" si="252"/>
        <v>423.3045663</v>
      </c>
      <c r="ED63" s="159">
        <f t="shared" si="253"/>
        <v>0</v>
      </c>
      <c r="EE63" s="159">
        <f t="shared" si="254"/>
        <v>0</v>
      </c>
      <c r="EF63" s="146">
        <v>593.25</v>
      </c>
      <c r="EG63" s="202">
        <f>EF63*0.7*1.05</f>
        <v>436.03875</v>
      </c>
      <c r="EH63" s="202">
        <f>EF63*0.7*1.05</f>
        <v>436.03875</v>
      </c>
      <c r="EI63" s="202">
        <f>EF63*0.7*1.05</f>
        <v>436.03875</v>
      </c>
      <c r="EJ63" s="202">
        <f>EF63*0.7*1.05</f>
        <v>436.03875</v>
      </c>
      <c r="EK63" s="159">
        <f t="shared" si="255"/>
        <v>392.434875</v>
      </c>
      <c r="EL63" s="159">
        <f t="shared" si="256"/>
        <v>353.1913875</v>
      </c>
      <c r="EM63" s="159">
        <f t="shared" si="257"/>
        <v>392.434875</v>
      </c>
      <c r="EN63" s="159">
        <f t="shared" si="258"/>
        <v>353.1913875</v>
      </c>
      <c r="EO63" s="159">
        <f t="shared" si="259"/>
        <v>392.434875</v>
      </c>
      <c r="EP63" s="159">
        <f t="shared" si="260"/>
        <v>353.1913875</v>
      </c>
      <c r="EQ63" s="159">
        <f t="shared" si="261"/>
        <v>353.1913875</v>
      </c>
      <c r="ER63" s="159">
        <f t="shared" si="262"/>
        <v>392.434875</v>
      </c>
      <c r="ET63" s="202">
        <v>790.02</v>
      </c>
      <c r="EU63" s="202">
        <v>790.02</v>
      </c>
      <c r="EV63" s="202">
        <v>790.02</v>
      </c>
      <c r="EW63" s="202">
        <v>790.02</v>
      </c>
      <c r="EX63" s="212">
        <f t="shared" si="275"/>
        <v>829.521</v>
      </c>
      <c r="EY63" s="212">
        <f>EU63+(EU63*5/100)</f>
        <v>829.521</v>
      </c>
      <c r="EZ63" s="212">
        <f>EV63+(EV63*5/100)</f>
        <v>829.521</v>
      </c>
      <c r="FA63" s="212">
        <f>EW63+(EW63*5/100)</f>
        <v>829.521</v>
      </c>
      <c r="FB63" s="213">
        <f t="shared" si="263"/>
        <v>580.6647</v>
      </c>
      <c r="FC63" s="213">
        <f t="shared" si="264"/>
        <v>580.6647</v>
      </c>
      <c r="FD63" s="213">
        <f t="shared" si="265"/>
        <v>580.6647</v>
      </c>
      <c r="FE63" s="213">
        <f t="shared" si="266"/>
        <v>580.6647</v>
      </c>
      <c r="FF63" s="215">
        <v>580.6647</v>
      </c>
      <c r="FG63" s="215">
        <f t="shared" si="267"/>
        <v>522.59823</v>
      </c>
      <c r="FH63" s="215">
        <v>580.6647</v>
      </c>
      <c r="FI63" s="215">
        <f t="shared" si="268"/>
        <v>522.59823</v>
      </c>
      <c r="FJ63" s="215">
        <v>580.6647</v>
      </c>
      <c r="FK63" s="215">
        <f t="shared" si="269"/>
        <v>522.59823</v>
      </c>
      <c r="FL63" s="215">
        <f t="shared" si="270"/>
        <v>522.59823</v>
      </c>
      <c r="FM63" s="221">
        <v>580.6647</v>
      </c>
      <c r="FN63" s="225">
        <v>892.08</v>
      </c>
      <c r="FO63" s="223">
        <f t="shared" si="277"/>
        <v>655.6788</v>
      </c>
      <c r="FP63" s="223">
        <v>892.08</v>
      </c>
      <c r="FQ63" s="223">
        <f t="shared" si="271"/>
        <v>655.6788</v>
      </c>
      <c r="FR63" s="223">
        <v>892.08</v>
      </c>
      <c r="FS63" s="223">
        <f t="shared" si="272"/>
        <v>655.6788</v>
      </c>
      <c r="FT63" s="223">
        <v>892.08</v>
      </c>
      <c r="FU63" s="223">
        <f t="shared" si="273"/>
        <v>655.6788</v>
      </c>
      <c r="FV63" s="235">
        <v>655.6788</v>
      </c>
      <c r="FW63" s="236">
        <f t="shared" si="139"/>
        <v>590.11092</v>
      </c>
      <c r="FX63" s="236">
        <f t="shared" si="132"/>
        <v>590.11092</v>
      </c>
      <c r="FY63" s="236">
        <v>655.6788</v>
      </c>
      <c r="FZ63" s="236">
        <f t="shared" si="133"/>
        <v>590.11092</v>
      </c>
      <c r="GA63" s="236">
        <v>655.6788</v>
      </c>
      <c r="GB63" s="236">
        <f t="shared" si="134"/>
        <v>590.11092</v>
      </c>
      <c r="GC63" s="239">
        <v>655.6788</v>
      </c>
      <c r="GD63" s="235">
        <v>590.11</v>
      </c>
      <c r="GE63" s="236">
        <f t="shared" ref="GE63:GE69" si="318">GD63*0.9</f>
        <v>531.099</v>
      </c>
      <c r="GF63" s="236">
        <f t="shared" ref="GF63:GJ63" si="319">GG63*0.9</f>
        <v>531.099</v>
      </c>
      <c r="GG63" s="239">
        <v>590.11</v>
      </c>
      <c r="GH63" s="236">
        <f t="shared" si="319"/>
        <v>531.099</v>
      </c>
      <c r="GI63" s="239">
        <v>590.11</v>
      </c>
      <c r="GJ63" s="236">
        <f t="shared" si="319"/>
        <v>531.099</v>
      </c>
      <c r="GK63" s="239">
        <v>590.11</v>
      </c>
    </row>
    <row r="64" customHeight="1" spans="2:193">
      <c r="B64" s="54" t="s">
        <v>486</v>
      </c>
      <c r="C64" s="53" t="s">
        <v>86</v>
      </c>
      <c r="D64" s="41" t="s">
        <v>497</v>
      </c>
      <c r="E64" s="4" t="s">
        <v>360</v>
      </c>
      <c r="F64" s="40" t="s">
        <v>86</v>
      </c>
      <c r="G64" s="55" t="s">
        <v>494</v>
      </c>
      <c r="H64" s="5"/>
      <c r="I64" s="5"/>
      <c r="J64" s="5"/>
      <c r="K64" s="5"/>
      <c r="L64" s="5"/>
      <c r="M64" s="5"/>
      <c r="O64" s="4">
        <v>96.43</v>
      </c>
      <c r="P64" s="4"/>
      <c r="Q64" s="4">
        <v>96.43</v>
      </c>
      <c r="R64" s="4"/>
      <c r="S64" s="4">
        <v>96.43</v>
      </c>
      <c r="T64" s="4"/>
      <c r="U64" s="4"/>
      <c r="V64" s="4"/>
      <c r="W64" s="76"/>
      <c r="X64" s="75"/>
      <c r="Y64" s="76"/>
      <c r="Z64" s="75"/>
      <c r="AA64" s="76"/>
      <c r="AB64" s="75"/>
      <c r="AC64" s="76"/>
      <c r="AD64" s="75"/>
      <c r="AE64" s="112"/>
      <c r="AF64" s="75"/>
      <c r="AG64" s="112"/>
      <c r="AH64" s="75"/>
      <c r="AI64" s="112"/>
      <c r="AJ64" s="75"/>
      <c r="AK64" s="112"/>
      <c r="AL64" s="116"/>
      <c r="AM64" s="4"/>
      <c r="AN64" s="122"/>
      <c r="AO64" s="4"/>
      <c r="AP64" s="116"/>
      <c r="AQ64" s="4"/>
      <c r="AR64" s="116"/>
      <c r="AS64" s="4"/>
      <c r="AT64" s="4"/>
      <c r="AU64" s="116"/>
      <c r="AV64" s="4"/>
      <c r="AW64" s="116"/>
      <c r="AX64" s="4"/>
      <c r="AY64" s="116"/>
      <c r="AZ64" s="4"/>
      <c r="BA64" s="116"/>
      <c r="BB64" s="112"/>
      <c r="BC64" s="4"/>
      <c r="BD64" s="112"/>
      <c r="BE64" s="4"/>
      <c r="BF64" s="112"/>
      <c r="BG64" s="112"/>
      <c r="BH64" s="112"/>
      <c r="BM64" s="142">
        <f t="shared" si="280"/>
        <v>0</v>
      </c>
      <c r="BN64" s="143">
        <f t="shared" si="281"/>
        <v>0</v>
      </c>
      <c r="BO64" s="144">
        <f t="shared" si="282"/>
        <v>0</v>
      </c>
      <c r="BP64" s="144">
        <f t="shared" si="283"/>
        <v>0</v>
      </c>
      <c r="BQ64" s="144">
        <f t="shared" si="284"/>
        <v>0</v>
      </c>
      <c r="BR64" s="144">
        <f t="shared" si="285"/>
        <v>0</v>
      </c>
      <c r="BS64" s="144">
        <f t="shared" si="286"/>
        <v>0</v>
      </c>
      <c r="BT64" s="142">
        <f t="shared" si="287"/>
        <v>0</v>
      </c>
      <c r="BU64" s="8">
        <f t="shared" si="287"/>
        <v>0</v>
      </c>
      <c r="BV64" s="8">
        <f t="shared" si="288"/>
        <v>0</v>
      </c>
      <c r="BW64" s="8">
        <f t="shared" si="289"/>
        <v>0</v>
      </c>
      <c r="BX64" s="149">
        <f t="shared" si="290"/>
        <v>0</v>
      </c>
      <c r="BY64" s="8">
        <f t="shared" si="291"/>
        <v>0</v>
      </c>
      <c r="BZ64" s="8">
        <f t="shared" si="292"/>
        <v>0</v>
      </c>
      <c r="CA64" s="8">
        <f t="shared" si="293"/>
        <v>0</v>
      </c>
      <c r="CB64" s="8">
        <f t="shared" si="294"/>
        <v>0</v>
      </c>
      <c r="CC64" s="142">
        <f t="shared" si="295"/>
        <v>0</v>
      </c>
      <c r="CD64" s="151">
        <f t="shared" si="296"/>
        <v>0</v>
      </c>
      <c r="CE64" s="151">
        <f t="shared" si="297"/>
        <v>0</v>
      </c>
      <c r="CF64" s="151">
        <f t="shared" si="298"/>
        <v>0</v>
      </c>
      <c r="CG64" s="151">
        <f t="shared" si="299"/>
        <v>0</v>
      </c>
      <c r="CH64" s="151">
        <f t="shared" si="300"/>
        <v>0</v>
      </c>
      <c r="CI64" s="151">
        <f t="shared" si="301"/>
        <v>0</v>
      </c>
      <c r="CJ64" s="152">
        <f t="shared" si="302"/>
        <v>0</v>
      </c>
      <c r="CK64" s="159">
        <f t="shared" si="235"/>
        <v>0</v>
      </c>
      <c r="CL64" s="159">
        <f t="shared" si="236"/>
        <v>0</v>
      </c>
      <c r="CM64" s="159">
        <f t="shared" si="237"/>
        <v>0</v>
      </c>
      <c r="CN64" s="159">
        <f t="shared" si="238"/>
        <v>0</v>
      </c>
      <c r="CO64" s="160">
        <f t="shared" si="303"/>
        <v>0</v>
      </c>
      <c r="CP64" s="161">
        <f t="shared" si="304"/>
        <v>0</v>
      </c>
      <c r="CQ64" s="160">
        <f t="shared" si="305"/>
        <v>0</v>
      </c>
      <c r="CR64" s="161">
        <f t="shared" si="306"/>
        <v>0</v>
      </c>
      <c r="CS64" s="160">
        <f t="shared" si="307"/>
        <v>0</v>
      </c>
      <c r="CT64" s="161">
        <f t="shared" si="308"/>
        <v>0</v>
      </c>
      <c r="CU64" s="167">
        <f t="shared" si="309"/>
        <v>0</v>
      </c>
      <c r="CV64" s="168">
        <f t="shared" si="310"/>
        <v>0</v>
      </c>
      <c r="CW64" s="169"/>
      <c r="CX64" s="151">
        <f t="shared" si="311"/>
        <v>0</v>
      </c>
      <c r="CY64" s="138"/>
      <c r="CZ64" s="138">
        <f t="shared" si="312"/>
        <v>0</v>
      </c>
      <c r="DA64" s="138"/>
      <c r="DB64" s="138">
        <f t="shared" si="313"/>
        <v>0</v>
      </c>
      <c r="DC64" s="138">
        <f t="shared" si="314"/>
        <v>0</v>
      </c>
      <c r="DD64" s="169"/>
      <c r="DE64" s="12" t="s">
        <v>362</v>
      </c>
      <c r="DF64" s="159">
        <f t="shared" si="239"/>
        <v>0</v>
      </c>
      <c r="DG64" s="159">
        <f t="shared" si="240"/>
        <v>0</v>
      </c>
      <c r="DH64" s="159">
        <f t="shared" si="241"/>
        <v>0</v>
      </c>
      <c r="DI64" s="159">
        <f t="shared" si="242"/>
        <v>0</v>
      </c>
      <c r="DJ64" s="159">
        <f t="shared" si="243"/>
        <v>0</v>
      </c>
      <c r="DK64" s="159">
        <f t="shared" si="244"/>
        <v>0</v>
      </c>
      <c r="DL64" s="159">
        <f t="shared" si="245"/>
        <v>0</v>
      </c>
      <c r="DM64" s="159">
        <f t="shared" si="246"/>
        <v>0</v>
      </c>
      <c r="DP64" s="169">
        <v>988.8</v>
      </c>
      <c r="DQ64" s="146">
        <f>DP64*0.7*1.05*0.9</f>
        <v>654.0912</v>
      </c>
      <c r="DR64" s="146">
        <v>988.8</v>
      </c>
      <c r="DS64" s="146">
        <f>DR64*0.7*1.05*0.9</f>
        <v>654.0912</v>
      </c>
      <c r="DT64" s="146">
        <v>988.8</v>
      </c>
      <c r="DU64" s="146">
        <f>DT64*0.7*1.05*0.9</f>
        <v>654.0912</v>
      </c>
      <c r="DV64" s="146"/>
      <c r="DW64" s="146">
        <f>DV64*0.7*1.05</f>
        <v>0</v>
      </c>
      <c r="DX64" s="159">
        <f t="shared" si="247"/>
        <v>588.68208</v>
      </c>
      <c r="DY64" s="159">
        <f t="shared" si="248"/>
        <v>529.813872</v>
      </c>
      <c r="DZ64" s="159">
        <f t="shared" si="249"/>
        <v>588.68208</v>
      </c>
      <c r="EA64" s="159">
        <f t="shared" si="250"/>
        <v>529.813872</v>
      </c>
      <c r="EB64" s="159">
        <f t="shared" si="251"/>
        <v>588.68208</v>
      </c>
      <c r="EC64" s="159">
        <f t="shared" si="252"/>
        <v>529.813872</v>
      </c>
      <c r="ED64" s="159">
        <f t="shared" si="253"/>
        <v>0</v>
      </c>
      <c r="EE64" s="159">
        <f t="shared" si="254"/>
        <v>0</v>
      </c>
      <c r="EF64" s="146">
        <v>690.69</v>
      </c>
      <c r="EG64" s="202">
        <f>EF64*0.7*1.05</f>
        <v>507.65715</v>
      </c>
      <c r="EH64" s="202">
        <f>EF64*0.7*1.05</f>
        <v>507.65715</v>
      </c>
      <c r="EI64" s="202">
        <f>EF64*0.7*1.05</f>
        <v>507.65715</v>
      </c>
      <c r="EJ64" s="202">
        <f>EF64*0.7*1.05</f>
        <v>507.65715</v>
      </c>
      <c r="EK64" s="159">
        <f t="shared" si="255"/>
        <v>456.891435</v>
      </c>
      <c r="EL64" s="159">
        <f t="shared" si="256"/>
        <v>411.2022915</v>
      </c>
      <c r="EM64" s="159">
        <f t="shared" si="257"/>
        <v>456.891435</v>
      </c>
      <c r="EN64" s="159">
        <f t="shared" si="258"/>
        <v>411.2022915</v>
      </c>
      <c r="EO64" s="159">
        <f t="shared" si="259"/>
        <v>456.891435</v>
      </c>
      <c r="EP64" s="159">
        <f t="shared" si="260"/>
        <v>411.2022915</v>
      </c>
      <c r="EQ64" s="159">
        <f t="shared" si="261"/>
        <v>411.2022915</v>
      </c>
      <c r="ER64" s="159">
        <f t="shared" si="262"/>
        <v>456.891435</v>
      </c>
      <c r="ET64" s="202">
        <v>993.45</v>
      </c>
      <c r="EU64" s="202">
        <v>993.45</v>
      </c>
      <c r="EV64" s="202">
        <v>993.45</v>
      </c>
      <c r="EW64" s="202">
        <v>993.45</v>
      </c>
      <c r="EX64" s="212">
        <f t="shared" si="275"/>
        <v>1043.1225</v>
      </c>
      <c r="EY64" s="212">
        <f>EU64+(EU64*5/100)</f>
        <v>1043.1225</v>
      </c>
      <c r="EZ64" s="212">
        <f>EV64+(EV64*5/100)</f>
        <v>1043.1225</v>
      </c>
      <c r="FA64" s="212">
        <f>EW64+(EW64*5/100)</f>
        <v>1043.1225</v>
      </c>
      <c r="FB64" s="213">
        <f t="shared" si="263"/>
        <v>730.18575</v>
      </c>
      <c r="FC64" s="213">
        <f t="shared" si="264"/>
        <v>730.18575</v>
      </c>
      <c r="FD64" s="213">
        <f t="shared" si="265"/>
        <v>730.18575</v>
      </c>
      <c r="FE64" s="213">
        <f t="shared" si="266"/>
        <v>730.18575</v>
      </c>
      <c r="FF64" s="215">
        <v>730.18575</v>
      </c>
      <c r="FG64" s="215">
        <f t="shared" si="267"/>
        <v>657.167175</v>
      </c>
      <c r="FH64" s="215">
        <v>730.18575</v>
      </c>
      <c r="FI64" s="215">
        <f t="shared" si="268"/>
        <v>657.167175</v>
      </c>
      <c r="FJ64" s="215">
        <v>730.18575</v>
      </c>
      <c r="FK64" s="215">
        <f t="shared" si="269"/>
        <v>657.167175</v>
      </c>
      <c r="FL64" s="215">
        <f t="shared" si="270"/>
        <v>657.167175</v>
      </c>
      <c r="FM64" s="221">
        <v>730.18575</v>
      </c>
      <c r="FN64" s="225">
        <v>997.5</v>
      </c>
      <c r="FO64" s="223">
        <f t="shared" si="277"/>
        <v>733.1625</v>
      </c>
      <c r="FP64" s="223">
        <v>997.5</v>
      </c>
      <c r="FQ64" s="223">
        <f t="shared" si="271"/>
        <v>733.1625</v>
      </c>
      <c r="FR64" s="223">
        <v>997.5</v>
      </c>
      <c r="FS64" s="223">
        <f t="shared" si="272"/>
        <v>733.1625</v>
      </c>
      <c r="FT64" s="223">
        <v>997.5</v>
      </c>
      <c r="FU64" s="223">
        <f t="shared" si="273"/>
        <v>733.1625</v>
      </c>
      <c r="FV64" s="235">
        <v>733.1625</v>
      </c>
      <c r="FW64" s="236">
        <f t="shared" si="139"/>
        <v>659.84625</v>
      </c>
      <c r="FX64" s="236">
        <f t="shared" si="132"/>
        <v>659.84625</v>
      </c>
      <c r="FY64" s="236">
        <v>733.1625</v>
      </c>
      <c r="FZ64" s="236">
        <f t="shared" si="133"/>
        <v>659.84625</v>
      </c>
      <c r="GA64" s="236">
        <v>733.1625</v>
      </c>
      <c r="GB64" s="236">
        <f t="shared" si="134"/>
        <v>659.84625</v>
      </c>
      <c r="GC64" s="239">
        <v>733.1625</v>
      </c>
      <c r="GD64" s="235">
        <v>659.85</v>
      </c>
      <c r="GE64" s="236">
        <f t="shared" si="318"/>
        <v>593.865</v>
      </c>
      <c r="GF64" s="236">
        <f t="shared" ref="GF64:GJ64" si="320">GG64*0.9</f>
        <v>593.865</v>
      </c>
      <c r="GG64" s="239">
        <v>659.85</v>
      </c>
      <c r="GH64" s="236">
        <f t="shared" si="320"/>
        <v>593.865</v>
      </c>
      <c r="GI64" s="239">
        <v>659.85</v>
      </c>
      <c r="GJ64" s="236">
        <f t="shared" si="320"/>
        <v>593.865</v>
      </c>
      <c r="GK64" s="239">
        <v>659.85</v>
      </c>
    </row>
    <row r="65" customHeight="1" spans="2:193">
      <c r="B65" s="54" t="s">
        <v>486</v>
      </c>
      <c r="C65" s="53" t="s">
        <v>423</v>
      </c>
      <c r="D65" s="41" t="s">
        <v>497</v>
      </c>
      <c r="E65" s="4" t="s">
        <v>360</v>
      </c>
      <c r="F65" s="40" t="s">
        <v>423</v>
      </c>
      <c r="G65" s="40" t="s">
        <v>498</v>
      </c>
      <c r="H65" s="5"/>
      <c r="I65" s="5"/>
      <c r="J65" s="5"/>
      <c r="K65" s="5"/>
      <c r="L65" s="5"/>
      <c r="M65" s="5"/>
      <c r="O65" s="4">
        <v>67.5</v>
      </c>
      <c r="P65" s="4"/>
      <c r="Q65" s="4">
        <v>67.5</v>
      </c>
      <c r="R65" s="4"/>
      <c r="S65" s="4">
        <v>67.5</v>
      </c>
      <c r="T65" s="4"/>
      <c r="U65" s="4">
        <v>330.75</v>
      </c>
      <c r="V65" s="4"/>
      <c r="W65" s="76">
        <v>179.459</v>
      </c>
      <c r="X65" s="75">
        <f>Y65*0.9</f>
        <v>161.5131</v>
      </c>
      <c r="Y65" s="76">
        <v>179.459</v>
      </c>
      <c r="Z65" s="75">
        <f>AA65*0.9</f>
        <v>161.5131</v>
      </c>
      <c r="AA65" s="76">
        <v>179.459</v>
      </c>
      <c r="AB65" s="75">
        <f>AC65*0.9</f>
        <v>161.51184</v>
      </c>
      <c r="AC65" s="76">
        <v>179.4576</v>
      </c>
      <c r="AD65" s="75">
        <f>AE65*0.9</f>
        <v>218.556</v>
      </c>
      <c r="AE65" s="112">
        <v>242.84</v>
      </c>
      <c r="AF65" s="75">
        <v>218.5596</v>
      </c>
      <c r="AG65" s="112">
        <v>242.844</v>
      </c>
      <c r="AH65" s="75">
        <v>214.65675</v>
      </c>
      <c r="AI65" s="112">
        <v>238.5075</v>
      </c>
      <c r="AJ65" s="75">
        <v>0</v>
      </c>
      <c r="AK65" s="112"/>
      <c r="AL65" s="116">
        <v>196.83</v>
      </c>
      <c r="AM65" s="4">
        <v>243</v>
      </c>
      <c r="AN65" s="122">
        <v>196.83</v>
      </c>
      <c r="AO65" s="4">
        <v>243</v>
      </c>
      <c r="AP65" s="116">
        <v>193.59</v>
      </c>
      <c r="AQ65" s="4">
        <v>239</v>
      </c>
      <c r="AR65" s="116"/>
      <c r="AS65" s="4"/>
      <c r="AT65" s="4"/>
      <c r="AU65" s="116">
        <v>70.27776</v>
      </c>
      <c r="AV65" s="4">
        <v>106.24</v>
      </c>
      <c r="AW65" s="116">
        <v>70.27776</v>
      </c>
      <c r="AX65" s="4">
        <v>104.35</v>
      </c>
      <c r="AY65" s="116">
        <v>69.027525</v>
      </c>
      <c r="AZ65" s="4">
        <v>104.35</v>
      </c>
      <c r="BA65" s="116">
        <v>69.027525</v>
      </c>
      <c r="BB65" s="112">
        <v>78.09</v>
      </c>
      <c r="BC65" s="4">
        <v>106.24</v>
      </c>
      <c r="BD65" s="112">
        <v>78.09</v>
      </c>
      <c r="BE65" s="4">
        <v>104.35</v>
      </c>
      <c r="BF65" s="112">
        <v>76.7</v>
      </c>
      <c r="BG65" s="4">
        <v>104.35</v>
      </c>
      <c r="BH65" s="112">
        <v>76.7</v>
      </c>
      <c r="BM65" s="142">
        <f t="shared" si="280"/>
        <v>218.556</v>
      </c>
      <c r="BN65" s="143">
        <f t="shared" si="281"/>
        <v>196.7004</v>
      </c>
      <c r="BO65" s="144">
        <f t="shared" si="282"/>
        <v>218.5596</v>
      </c>
      <c r="BP65" s="144">
        <f t="shared" si="283"/>
        <v>196.70364</v>
      </c>
      <c r="BQ65" s="144">
        <f t="shared" si="284"/>
        <v>214.65675</v>
      </c>
      <c r="BR65" s="144">
        <f t="shared" si="285"/>
        <v>193.191075</v>
      </c>
      <c r="BS65" s="144">
        <f t="shared" si="286"/>
        <v>0</v>
      </c>
      <c r="BT65" s="142">
        <f t="shared" si="287"/>
        <v>0</v>
      </c>
      <c r="BU65" s="8">
        <f t="shared" si="287"/>
        <v>177.147</v>
      </c>
      <c r="BV65" s="8">
        <f t="shared" si="288"/>
        <v>159.4323</v>
      </c>
      <c r="BW65" s="8">
        <f t="shared" si="289"/>
        <v>177.147</v>
      </c>
      <c r="BX65" s="149">
        <f t="shared" si="290"/>
        <v>159.4323</v>
      </c>
      <c r="BY65" s="8">
        <f t="shared" si="291"/>
        <v>174.231</v>
      </c>
      <c r="BZ65" s="8">
        <f t="shared" si="292"/>
        <v>156.8079</v>
      </c>
      <c r="CA65" s="8">
        <f t="shared" si="293"/>
        <v>0</v>
      </c>
      <c r="CB65" s="8">
        <f t="shared" si="294"/>
        <v>0</v>
      </c>
      <c r="CC65" s="142">
        <f t="shared" si="295"/>
        <v>63.249984</v>
      </c>
      <c r="CD65" s="151">
        <f t="shared" si="296"/>
        <v>51.23248704</v>
      </c>
      <c r="CE65" s="151">
        <f t="shared" si="297"/>
        <v>63.249984</v>
      </c>
      <c r="CF65" s="151">
        <f t="shared" si="298"/>
        <v>51.23248704</v>
      </c>
      <c r="CG65" s="151">
        <f t="shared" si="299"/>
        <v>62.1247725</v>
      </c>
      <c r="CH65" s="151">
        <f t="shared" si="300"/>
        <v>50.321065725</v>
      </c>
      <c r="CI65" s="151">
        <f t="shared" si="301"/>
        <v>50.321065725</v>
      </c>
      <c r="CJ65" s="152">
        <f t="shared" si="302"/>
        <v>62.1247725</v>
      </c>
      <c r="CK65" s="159">
        <f t="shared" si="235"/>
        <v>46.109238336</v>
      </c>
      <c r="CL65" s="159">
        <f t="shared" si="236"/>
        <v>46.109238336</v>
      </c>
      <c r="CM65" s="159">
        <f t="shared" si="237"/>
        <v>45.2889591525</v>
      </c>
      <c r="CN65" s="159">
        <f t="shared" si="238"/>
        <v>45.2889591525</v>
      </c>
      <c r="CO65" s="160">
        <f t="shared" si="303"/>
        <v>70.281</v>
      </c>
      <c r="CP65" s="161">
        <f t="shared" si="304"/>
        <v>56.92761</v>
      </c>
      <c r="CQ65" s="160">
        <f t="shared" si="305"/>
        <v>70.281</v>
      </c>
      <c r="CR65" s="161">
        <f t="shared" si="306"/>
        <v>56.92761</v>
      </c>
      <c r="CS65" s="160">
        <f t="shared" si="307"/>
        <v>69.03</v>
      </c>
      <c r="CT65" s="161">
        <f t="shared" si="308"/>
        <v>55.9143</v>
      </c>
      <c r="CU65" s="167">
        <f t="shared" si="309"/>
        <v>55.9143</v>
      </c>
      <c r="CV65" s="168">
        <f t="shared" si="310"/>
        <v>69.03</v>
      </c>
      <c r="CW65" s="152">
        <v>70.281</v>
      </c>
      <c r="CX65" s="151">
        <f t="shared" si="311"/>
        <v>56.92761</v>
      </c>
      <c r="CY65" s="151">
        <v>70.281</v>
      </c>
      <c r="CZ65" s="138">
        <f t="shared" si="312"/>
        <v>56.92761</v>
      </c>
      <c r="DA65" s="151">
        <v>69.03</v>
      </c>
      <c r="DB65" s="138">
        <f t="shared" si="313"/>
        <v>55.9143</v>
      </c>
      <c r="DC65" s="138">
        <f t="shared" si="314"/>
        <v>55.9143</v>
      </c>
      <c r="DD65" s="152">
        <v>69.03</v>
      </c>
      <c r="DF65" s="159">
        <f t="shared" si="239"/>
        <v>51.234849</v>
      </c>
      <c r="DG65" s="159">
        <f t="shared" si="240"/>
        <v>46.1113641</v>
      </c>
      <c r="DH65" s="159">
        <f t="shared" si="241"/>
        <v>51.234849</v>
      </c>
      <c r="DI65" s="159">
        <f t="shared" si="242"/>
        <v>46.1113641</v>
      </c>
      <c r="DJ65" s="159">
        <f t="shared" si="243"/>
        <v>50.32287</v>
      </c>
      <c r="DK65" s="159">
        <f t="shared" si="244"/>
        <v>45.290583</v>
      </c>
      <c r="DL65" s="159">
        <f t="shared" si="245"/>
        <v>45.290583</v>
      </c>
      <c r="DM65" s="159">
        <f t="shared" si="246"/>
        <v>50.32287</v>
      </c>
      <c r="DP65" s="152"/>
      <c r="DQ65" s="146">
        <f>63.25*0.9</f>
        <v>56.925</v>
      </c>
      <c r="DR65" s="167"/>
      <c r="DS65" s="146">
        <f>63.25*0.9</f>
        <v>56.925</v>
      </c>
      <c r="DT65" s="167"/>
      <c r="DU65" s="146">
        <f>62.12*0.9</f>
        <v>55.908</v>
      </c>
      <c r="DV65" s="193"/>
      <c r="DW65" s="146">
        <f>62.12*0.9</f>
        <v>55.908</v>
      </c>
      <c r="DX65" s="159">
        <f t="shared" si="247"/>
        <v>51.2325</v>
      </c>
      <c r="DY65" s="159">
        <f t="shared" si="248"/>
        <v>46.10925</v>
      </c>
      <c r="DZ65" s="159">
        <f t="shared" si="249"/>
        <v>51.2325</v>
      </c>
      <c r="EA65" s="159">
        <f t="shared" si="250"/>
        <v>46.10925</v>
      </c>
      <c r="EB65" s="159">
        <f t="shared" si="251"/>
        <v>50.3172</v>
      </c>
      <c r="EC65" s="159">
        <f t="shared" si="252"/>
        <v>45.28548</v>
      </c>
      <c r="ED65" s="159">
        <f t="shared" si="253"/>
        <v>45.28548</v>
      </c>
      <c r="EE65" s="159">
        <f t="shared" si="254"/>
        <v>50.3172</v>
      </c>
      <c r="EF65" s="146"/>
      <c r="EG65" s="202">
        <f>DQ65+EF65</f>
        <v>56.925</v>
      </c>
      <c r="EH65" s="202">
        <f>DS65+EF65</f>
        <v>56.925</v>
      </c>
      <c r="EI65" s="202">
        <f>DU65+EF65</f>
        <v>55.908</v>
      </c>
      <c r="EJ65" s="202">
        <f>DW65+EF65</f>
        <v>55.908</v>
      </c>
      <c r="EK65" s="159">
        <f t="shared" si="255"/>
        <v>51.2325</v>
      </c>
      <c r="EL65" s="159">
        <f t="shared" si="256"/>
        <v>46.10925</v>
      </c>
      <c r="EM65" s="159">
        <f t="shared" si="257"/>
        <v>51.2325</v>
      </c>
      <c r="EN65" s="159">
        <f t="shared" si="258"/>
        <v>46.10925</v>
      </c>
      <c r="EO65" s="159">
        <f t="shared" si="259"/>
        <v>50.3172</v>
      </c>
      <c r="EP65" s="159">
        <f t="shared" si="260"/>
        <v>45.28548</v>
      </c>
      <c r="EQ65" s="159">
        <f t="shared" si="261"/>
        <v>45.28548</v>
      </c>
      <c r="ER65" s="159">
        <f t="shared" si="262"/>
        <v>50.3172</v>
      </c>
      <c r="ET65" s="202">
        <v>0</v>
      </c>
      <c r="EU65" s="202">
        <v>0</v>
      </c>
      <c r="EV65" s="202">
        <v>0</v>
      </c>
      <c r="EW65" s="202">
        <v>0</v>
      </c>
      <c r="EX65" s="212">
        <v>462</v>
      </c>
      <c r="EY65" s="212">
        <f>EU65+(EU65*5/100)</f>
        <v>0</v>
      </c>
      <c r="EZ65" s="212">
        <v>480.48</v>
      </c>
      <c r="FA65" s="212">
        <f>EW65+(EW65*5/100)</f>
        <v>0</v>
      </c>
      <c r="FB65" s="213">
        <f t="shared" si="263"/>
        <v>323.4</v>
      </c>
      <c r="FC65" s="213">
        <f t="shared" si="264"/>
        <v>0</v>
      </c>
      <c r="FD65" s="213">
        <f t="shared" si="265"/>
        <v>336.336</v>
      </c>
      <c r="FE65" s="213">
        <f t="shared" si="266"/>
        <v>0</v>
      </c>
      <c r="FF65" s="215">
        <v>323.4</v>
      </c>
      <c r="FG65" s="215">
        <f t="shared" si="267"/>
        <v>291.06</v>
      </c>
      <c r="FH65" s="215">
        <v>46.107</v>
      </c>
      <c r="FI65" s="215">
        <f t="shared" si="268"/>
        <v>41.4963</v>
      </c>
      <c r="FJ65" s="215">
        <v>336.336</v>
      </c>
      <c r="FK65" s="215">
        <f t="shared" si="269"/>
        <v>302.7024</v>
      </c>
      <c r="FL65" s="215">
        <f t="shared" si="270"/>
        <v>40.7592</v>
      </c>
      <c r="FM65" s="221">
        <v>45.288</v>
      </c>
      <c r="FN65" s="222">
        <v>457.6</v>
      </c>
      <c r="FO65" s="223">
        <f t="shared" si="277"/>
        <v>336.336</v>
      </c>
      <c r="FP65" s="223">
        <v>440</v>
      </c>
      <c r="FQ65" s="223">
        <f t="shared" si="271"/>
        <v>323.4</v>
      </c>
      <c r="FR65" s="223">
        <v>457.6</v>
      </c>
      <c r="FS65" s="223">
        <f t="shared" si="272"/>
        <v>336.336</v>
      </c>
      <c r="FT65" s="223"/>
      <c r="FU65" s="223">
        <f t="shared" si="273"/>
        <v>0</v>
      </c>
      <c r="FV65" s="235">
        <v>552.97</v>
      </c>
      <c r="FW65" s="236">
        <f>FV65*0.7*1.05</f>
        <v>406.43295</v>
      </c>
      <c r="FX65" s="236">
        <f>FY65*0.7*1.05</f>
        <v>406.43295</v>
      </c>
      <c r="FY65" s="236">
        <v>552.97</v>
      </c>
      <c r="FZ65" s="236">
        <f>GA65*0.7*1.05</f>
        <v>406.43295</v>
      </c>
      <c r="GA65" s="236">
        <v>552.97</v>
      </c>
      <c r="GB65" s="236">
        <v>406.43</v>
      </c>
      <c r="GC65" s="239">
        <v>0</v>
      </c>
      <c r="GD65" s="235">
        <v>406.43</v>
      </c>
      <c r="GE65" s="236">
        <f t="shared" si="318"/>
        <v>365.787</v>
      </c>
      <c r="GF65" s="236">
        <f>GG65*0.9</f>
        <v>365.787</v>
      </c>
      <c r="GG65" s="239">
        <v>406.43</v>
      </c>
      <c r="GH65" s="236">
        <f>GI65*0.9</f>
        <v>365.787</v>
      </c>
      <c r="GI65" s="239">
        <v>406.43</v>
      </c>
      <c r="GJ65" s="236">
        <f>GK65*0.9</f>
        <v>365.787</v>
      </c>
      <c r="GK65" s="239">
        <v>406.43</v>
      </c>
    </row>
    <row r="66" customHeight="1" spans="2:193">
      <c r="B66" s="54" t="s">
        <v>486</v>
      </c>
      <c r="C66" s="53" t="s">
        <v>465</v>
      </c>
      <c r="D66" s="41" t="s">
        <v>497</v>
      </c>
      <c r="E66" s="4" t="s">
        <v>360</v>
      </c>
      <c r="F66" s="40" t="s">
        <v>465</v>
      </c>
      <c r="G66" s="34" t="s">
        <v>499</v>
      </c>
      <c r="H66" s="5"/>
      <c r="I66" s="5"/>
      <c r="J66" s="5"/>
      <c r="K66" s="5"/>
      <c r="L66" s="5"/>
      <c r="M66" s="5"/>
      <c r="O66" s="4">
        <v>96.43</v>
      </c>
      <c r="P66" s="4"/>
      <c r="Q66" s="4">
        <v>94.02</v>
      </c>
      <c r="R66" s="4"/>
      <c r="S66" s="4">
        <v>94.02</v>
      </c>
      <c r="T66" s="4"/>
      <c r="U66" s="4"/>
      <c r="V66" s="4"/>
      <c r="W66" s="76"/>
      <c r="X66" s="75"/>
      <c r="Y66" s="76"/>
      <c r="Z66" s="75"/>
      <c r="AA66" s="76"/>
      <c r="AB66" s="75"/>
      <c r="AC66" s="76"/>
      <c r="AD66" s="75"/>
      <c r="AE66" s="112"/>
      <c r="AF66" s="75"/>
      <c r="AG66" s="112"/>
      <c r="AH66" s="75"/>
      <c r="AI66" s="112"/>
      <c r="AJ66" s="75"/>
      <c r="AK66" s="112"/>
      <c r="AL66" s="116"/>
      <c r="AM66" s="4"/>
      <c r="AN66" s="122"/>
      <c r="AO66" s="4"/>
      <c r="AP66" s="116"/>
      <c r="AQ66" s="4"/>
      <c r="AR66" s="116"/>
      <c r="AS66" s="4"/>
      <c r="AT66" s="4"/>
      <c r="AU66" s="116"/>
      <c r="AV66" s="4"/>
      <c r="AW66" s="116"/>
      <c r="AX66" s="4"/>
      <c r="AY66" s="116"/>
      <c r="AZ66" s="4"/>
      <c r="BA66" s="116"/>
      <c r="BB66" s="112"/>
      <c r="BC66" s="4"/>
      <c r="BD66" s="112"/>
      <c r="BE66" s="4"/>
      <c r="BF66" s="112"/>
      <c r="BG66" s="4"/>
      <c r="BH66" s="112"/>
      <c r="BM66" s="142">
        <f t="shared" si="280"/>
        <v>0</v>
      </c>
      <c r="BN66" s="143">
        <f t="shared" si="281"/>
        <v>0</v>
      </c>
      <c r="BO66" s="144">
        <f t="shared" si="282"/>
        <v>0</v>
      </c>
      <c r="BP66" s="144">
        <f t="shared" si="283"/>
        <v>0</v>
      </c>
      <c r="BQ66" s="144">
        <f t="shared" si="284"/>
        <v>0</v>
      </c>
      <c r="BR66" s="144">
        <f t="shared" si="285"/>
        <v>0</v>
      </c>
      <c r="BS66" s="144">
        <f t="shared" si="286"/>
        <v>0</v>
      </c>
      <c r="BT66" s="142">
        <f t="shared" si="287"/>
        <v>0</v>
      </c>
      <c r="BU66" s="8">
        <f t="shared" si="287"/>
        <v>0</v>
      </c>
      <c r="BV66" s="8">
        <f t="shared" si="288"/>
        <v>0</v>
      </c>
      <c r="BW66" s="8">
        <f t="shared" si="289"/>
        <v>0</v>
      </c>
      <c r="BX66" s="149">
        <f t="shared" si="290"/>
        <v>0</v>
      </c>
      <c r="BY66" s="8">
        <f t="shared" si="291"/>
        <v>0</v>
      </c>
      <c r="BZ66" s="8">
        <f t="shared" si="292"/>
        <v>0</v>
      </c>
      <c r="CA66" s="8">
        <f t="shared" si="293"/>
        <v>0</v>
      </c>
      <c r="CB66" s="8">
        <f t="shared" si="294"/>
        <v>0</v>
      </c>
      <c r="CC66" s="142">
        <f t="shared" si="295"/>
        <v>0</v>
      </c>
      <c r="CD66" s="151">
        <f t="shared" si="296"/>
        <v>0</v>
      </c>
      <c r="CE66" s="151">
        <f t="shared" si="297"/>
        <v>0</v>
      </c>
      <c r="CF66" s="151">
        <f t="shared" si="298"/>
        <v>0</v>
      </c>
      <c r="CG66" s="151">
        <f t="shared" si="299"/>
        <v>0</v>
      </c>
      <c r="CH66" s="151">
        <f t="shared" si="300"/>
        <v>0</v>
      </c>
      <c r="CI66" s="151">
        <f t="shared" si="301"/>
        <v>0</v>
      </c>
      <c r="CJ66" s="152">
        <f t="shared" si="302"/>
        <v>0</v>
      </c>
      <c r="CK66" s="159">
        <f t="shared" si="235"/>
        <v>0</v>
      </c>
      <c r="CL66" s="159">
        <f t="shared" si="236"/>
        <v>0</v>
      </c>
      <c r="CM66" s="159">
        <f t="shared" si="237"/>
        <v>0</v>
      </c>
      <c r="CN66" s="159">
        <f t="shared" si="238"/>
        <v>0</v>
      </c>
      <c r="CO66" s="160">
        <f t="shared" si="303"/>
        <v>0</v>
      </c>
      <c r="CP66" s="161">
        <f t="shared" si="304"/>
        <v>0</v>
      </c>
      <c r="CQ66" s="160">
        <f t="shared" si="305"/>
        <v>0</v>
      </c>
      <c r="CR66" s="161">
        <f t="shared" si="306"/>
        <v>0</v>
      </c>
      <c r="CS66" s="160">
        <f t="shared" si="307"/>
        <v>0</v>
      </c>
      <c r="CT66" s="161">
        <f t="shared" si="308"/>
        <v>0</v>
      </c>
      <c r="CU66" s="167">
        <f t="shared" si="309"/>
        <v>0</v>
      </c>
      <c r="CV66" s="168">
        <f t="shared" si="310"/>
        <v>0</v>
      </c>
      <c r="CW66" s="169"/>
      <c r="CX66" s="151">
        <f t="shared" si="311"/>
        <v>0</v>
      </c>
      <c r="CY66" s="138"/>
      <c r="CZ66" s="138">
        <f t="shared" si="312"/>
        <v>0</v>
      </c>
      <c r="DA66" s="138"/>
      <c r="DB66" s="138">
        <f t="shared" si="313"/>
        <v>0</v>
      </c>
      <c r="DC66" s="138">
        <f t="shared" si="314"/>
        <v>0</v>
      </c>
      <c r="DD66" s="169"/>
      <c r="DE66" s="12" t="s">
        <v>362</v>
      </c>
      <c r="DF66" s="159">
        <f t="shared" si="239"/>
        <v>0</v>
      </c>
      <c r="DG66" s="159">
        <f t="shared" si="240"/>
        <v>0</v>
      </c>
      <c r="DH66" s="159">
        <f t="shared" si="241"/>
        <v>0</v>
      </c>
      <c r="DI66" s="159">
        <f t="shared" si="242"/>
        <v>0</v>
      </c>
      <c r="DJ66" s="159">
        <f t="shared" si="243"/>
        <v>0</v>
      </c>
      <c r="DK66" s="159">
        <f t="shared" si="244"/>
        <v>0</v>
      </c>
      <c r="DL66" s="159">
        <f t="shared" si="245"/>
        <v>0</v>
      </c>
      <c r="DM66" s="159">
        <f t="shared" si="246"/>
        <v>0</v>
      </c>
      <c r="DP66" s="169">
        <v>671.78</v>
      </c>
      <c r="DQ66" s="146">
        <f>DP66*0.7*1.05*0.9</f>
        <v>444.38247</v>
      </c>
      <c r="DR66" s="146">
        <v>671.78</v>
      </c>
      <c r="DS66" s="146">
        <f>DR66*0.7*1.05*0.9</f>
        <v>444.38247</v>
      </c>
      <c r="DT66" s="146">
        <v>671.78</v>
      </c>
      <c r="DU66" s="146">
        <f>DT66*0.7*1.05*0.9</f>
        <v>444.38247</v>
      </c>
      <c r="DV66" s="146"/>
      <c r="DW66" s="146">
        <f>DV66*0.7*1.05</f>
        <v>0</v>
      </c>
      <c r="DX66" s="159">
        <f t="shared" si="247"/>
        <v>399.944223</v>
      </c>
      <c r="DY66" s="159">
        <f t="shared" si="248"/>
        <v>359.9498007</v>
      </c>
      <c r="DZ66" s="159">
        <f t="shared" si="249"/>
        <v>399.944223</v>
      </c>
      <c r="EA66" s="159">
        <f t="shared" si="250"/>
        <v>359.9498007</v>
      </c>
      <c r="EB66" s="159">
        <f t="shared" si="251"/>
        <v>399.944223</v>
      </c>
      <c r="EC66" s="159">
        <f t="shared" si="252"/>
        <v>359.9498007</v>
      </c>
      <c r="ED66" s="159">
        <f t="shared" si="253"/>
        <v>0</v>
      </c>
      <c r="EE66" s="159">
        <f t="shared" si="254"/>
        <v>0</v>
      </c>
      <c r="EF66" s="146">
        <v>504</v>
      </c>
      <c r="EG66" s="202">
        <f>EF66*0.7*1.05</f>
        <v>370.44</v>
      </c>
      <c r="EH66" s="202">
        <f>EF66*0.7*1.05</f>
        <v>370.44</v>
      </c>
      <c r="EI66" s="202">
        <f>EF66*0.7*1.05</f>
        <v>370.44</v>
      </c>
      <c r="EJ66" s="202">
        <f>EF66*0.7*1.05</f>
        <v>370.44</v>
      </c>
      <c r="EK66" s="159">
        <f t="shared" si="255"/>
        <v>333.396</v>
      </c>
      <c r="EL66" s="159">
        <f t="shared" si="256"/>
        <v>300.0564</v>
      </c>
      <c r="EM66" s="159">
        <f t="shared" si="257"/>
        <v>333.396</v>
      </c>
      <c r="EN66" s="159">
        <f t="shared" si="258"/>
        <v>300.0564</v>
      </c>
      <c r="EO66" s="159">
        <f t="shared" si="259"/>
        <v>333.396</v>
      </c>
      <c r="EP66" s="159">
        <f t="shared" si="260"/>
        <v>300.0564</v>
      </c>
      <c r="EQ66" s="159">
        <f t="shared" si="261"/>
        <v>300.0564</v>
      </c>
      <c r="ER66" s="159">
        <f t="shared" si="262"/>
        <v>333.396</v>
      </c>
      <c r="ET66" s="202">
        <v>671.78</v>
      </c>
      <c r="EU66" s="202">
        <v>671.78</v>
      </c>
      <c r="EV66" s="202">
        <v>671.78</v>
      </c>
      <c r="EW66" s="202">
        <v>671.78</v>
      </c>
      <c r="EX66" s="212">
        <f>ET66+(ET66*5/100)</f>
        <v>705.369</v>
      </c>
      <c r="EY66" s="212">
        <f>EU66+(EU66*5/100)</f>
        <v>705.369</v>
      </c>
      <c r="EZ66" s="212">
        <f>EV66+(EV66*5/100)</f>
        <v>705.369</v>
      </c>
      <c r="FA66" s="212">
        <f>EW66+(EW66*5/100)</f>
        <v>705.369</v>
      </c>
      <c r="FB66" s="213">
        <f t="shared" si="263"/>
        <v>493.7583</v>
      </c>
      <c r="FC66" s="213">
        <f t="shared" si="264"/>
        <v>493.7583</v>
      </c>
      <c r="FD66" s="213">
        <f t="shared" si="265"/>
        <v>493.7583</v>
      </c>
      <c r="FE66" s="213">
        <f t="shared" si="266"/>
        <v>493.7583</v>
      </c>
      <c r="FF66" s="215">
        <v>493.7583</v>
      </c>
      <c r="FG66" s="215">
        <f t="shared" si="267"/>
        <v>444.38247</v>
      </c>
      <c r="FH66" s="215">
        <v>493.7583</v>
      </c>
      <c r="FI66" s="215">
        <f t="shared" si="268"/>
        <v>444.38247</v>
      </c>
      <c r="FJ66" s="215">
        <v>493.7583</v>
      </c>
      <c r="FK66" s="215">
        <f t="shared" si="269"/>
        <v>444.38247</v>
      </c>
      <c r="FL66" s="215">
        <f t="shared" si="270"/>
        <v>444.38247</v>
      </c>
      <c r="FM66" s="221">
        <v>493.7583</v>
      </c>
      <c r="FN66" s="225">
        <v>765.07</v>
      </c>
      <c r="FO66" s="223">
        <f t="shared" si="277"/>
        <v>562.32645</v>
      </c>
      <c r="FP66" s="223">
        <v>765.07</v>
      </c>
      <c r="FQ66" s="223">
        <f t="shared" si="271"/>
        <v>562.32645</v>
      </c>
      <c r="FR66" s="223">
        <v>765.07</v>
      </c>
      <c r="FS66" s="223">
        <f t="shared" si="272"/>
        <v>562.32645</v>
      </c>
      <c r="FT66" s="223">
        <v>765.07</v>
      </c>
      <c r="FU66" s="223">
        <f t="shared" si="273"/>
        <v>562.32645</v>
      </c>
      <c r="FV66" s="235">
        <v>562.32645</v>
      </c>
      <c r="FW66" s="236">
        <f t="shared" si="139"/>
        <v>506.093805</v>
      </c>
      <c r="FX66" s="236">
        <f t="shared" si="132"/>
        <v>506.093805</v>
      </c>
      <c r="FY66" s="236">
        <v>562.32645</v>
      </c>
      <c r="FZ66" s="236">
        <f t="shared" si="133"/>
        <v>506.093805</v>
      </c>
      <c r="GA66" s="236">
        <v>562.32645</v>
      </c>
      <c r="GB66" s="236">
        <f t="shared" si="134"/>
        <v>506.093805</v>
      </c>
      <c r="GC66" s="239">
        <v>562.32645</v>
      </c>
      <c r="GD66" s="235">
        <v>506.09</v>
      </c>
      <c r="GE66" s="236">
        <f t="shared" si="318"/>
        <v>455.481</v>
      </c>
      <c r="GF66" s="236">
        <f t="shared" ref="GF66:GJ66" si="321">GG66*0.9</f>
        <v>455.481</v>
      </c>
      <c r="GG66" s="239">
        <v>506.09</v>
      </c>
      <c r="GH66" s="236">
        <f t="shared" si="321"/>
        <v>455.481</v>
      </c>
      <c r="GI66" s="239">
        <v>506.09</v>
      </c>
      <c r="GJ66" s="236">
        <f t="shared" si="321"/>
        <v>506.093805</v>
      </c>
      <c r="GK66" s="239">
        <v>562.32645</v>
      </c>
    </row>
    <row r="67" customHeight="1" spans="2:193">
      <c r="B67" s="54" t="s">
        <v>486</v>
      </c>
      <c r="C67" s="53" t="s">
        <v>427</v>
      </c>
      <c r="D67" s="41"/>
      <c r="E67" s="4" t="s">
        <v>360</v>
      </c>
      <c r="F67" s="40" t="s">
        <v>427</v>
      </c>
      <c r="G67" s="55" t="s">
        <v>500</v>
      </c>
      <c r="H67" s="5"/>
      <c r="I67" s="5"/>
      <c r="J67" s="5"/>
      <c r="K67" s="5"/>
      <c r="L67" s="5"/>
      <c r="M67" s="5"/>
      <c r="O67" s="4"/>
      <c r="P67" s="4"/>
      <c r="Q67" s="4"/>
      <c r="R67" s="4"/>
      <c r="S67" s="4"/>
      <c r="T67" s="4"/>
      <c r="U67" s="4"/>
      <c r="V67" s="4"/>
      <c r="W67" s="76"/>
      <c r="X67" s="75"/>
      <c r="Y67" s="76"/>
      <c r="Z67" s="75"/>
      <c r="AA67" s="76"/>
      <c r="AB67" s="75"/>
      <c r="AC67" s="76"/>
      <c r="AD67" s="75"/>
      <c r="AE67" s="112"/>
      <c r="AF67" s="75"/>
      <c r="AG67" s="112"/>
      <c r="AH67" s="75"/>
      <c r="AI67" s="112"/>
      <c r="AJ67" s="75"/>
      <c r="AK67" s="112"/>
      <c r="AL67" s="116"/>
      <c r="AM67" s="4"/>
      <c r="AN67" s="122"/>
      <c r="AO67" s="4"/>
      <c r="AP67" s="116"/>
      <c r="AQ67" s="4"/>
      <c r="AR67" s="116"/>
      <c r="AS67" s="4"/>
      <c r="AT67" s="4"/>
      <c r="AU67" s="116"/>
      <c r="AV67" s="4"/>
      <c r="AW67" s="116"/>
      <c r="AX67" s="4"/>
      <c r="AY67" s="116"/>
      <c r="AZ67" s="4"/>
      <c r="BA67" s="116"/>
      <c r="BB67" s="112"/>
      <c r="BC67" s="4"/>
      <c r="BD67" s="112"/>
      <c r="BE67" s="4"/>
      <c r="BF67" s="112"/>
      <c r="BG67" s="4"/>
      <c r="BH67" s="112"/>
      <c r="BM67" s="142"/>
      <c r="BN67" s="143"/>
      <c r="BO67" s="144"/>
      <c r="BP67" s="144"/>
      <c r="BQ67" s="144"/>
      <c r="BR67" s="144"/>
      <c r="BS67" s="144"/>
      <c r="BT67" s="142"/>
      <c r="BU67" s="8"/>
      <c r="BV67" s="8"/>
      <c r="BW67" s="8"/>
      <c r="BX67" s="149"/>
      <c r="BY67" s="8"/>
      <c r="BZ67" s="8"/>
      <c r="CA67" s="8"/>
      <c r="CB67" s="8"/>
      <c r="CC67" s="142"/>
      <c r="CD67" s="151"/>
      <c r="CE67" s="151"/>
      <c r="CF67" s="151"/>
      <c r="CG67" s="151"/>
      <c r="CH67" s="151"/>
      <c r="CI67" s="151"/>
      <c r="CJ67" s="152"/>
      <c r="CK67" s="159"/>
      <c r="CL67" s="159"/>
      <c r="CM67" s="159"/>
      <c r="CN67" s="159"/>
      <c r="CO67" s="160"/>
      <c r="CP67" s="161"/>
      <c r="CQ67" s="160"/>
      <c r="CR67" s="161"/>
      <c r="CS67" s="160"/>
      <c r="CT67" s="161"/>
      <c r="CU67" s="167"/>
      <c r="CV67" s="168"/>
      <c r="CW67" s="169"/>
      <c r="CX67" s="151"/>
      <c r="CY67" s="138"/>
      <c r="CZ67" s="138"/>
      <c r="DA67" s="138"/>
      <c r="DB67" s="138"/>
      <c r="DC67" s="138"/>
      <c r="DD67" s="169"/>
      <c r="DF67" s="159"/>
      <c r="DG67" s="159"/>
      <c r="DH67" s="159"/>
      <c r="DI67" s="159"/>
      <c r="DJ67" s="159"/>
      <c r="DK67" s="159"/>
      <c r="DL67" s="159"/>
      <c r="DM67" s="159"/>
      <c r="DP67" s="169"/>
      <c r="DQ67" s="146"/>
      <c r="DR67" s="146"/>
      <c r="DS67" s="146"/>
      <c r="DT67" s="146"/>
      <c r="DU67" s="146"/>
      <c r="DV67" s="192"/>
      <c r="DW67" s="146"/>
      <c r="DX67" s="159"/>
      <c r="DY67" s="159"/>
      <c r="DZ67" s="159"/>
      <c r="EA67" s="159"/>
      <c r="EB67" s="159"/>
      <c r="EC67" s="159"/>
      <c r="ED67" s="159"/>
      <c r="EE67" s="159"/>
      <c r="EF67" s="146"/>
      <c r="EG67" s="202"/>
      <c r="EH67" s="202"/>
      <c r="EI67" s="202"/>
      <c r="EJ67" s="202"/>
      <c r="EK67" s="159"/>
      <c r="EL67" s="159"/>
      <c r="EM67" s="159"/>
      <c r="EN67" s="159"/>
      <c r="EO67" s="159"/>
      <c r="EP67" s="159"/>
      <c r="EQ67" s="159"/>
      <c r="ER67" s="159"/>
      <c r="ET67" s="202"/>
      <c r="EU67" s="202"/>
      <c r="EV67" s="202"/>
      <c r="EW67" s="202"/>
      <c r="EX67" s="212"/>
      <c r="EY67" s="212"/>
      <c r="EZ67" s="212"/>
      <c r="FA67" s="212"/>
      <c r="FB67" s="213"/>
      <c r="FC67" s="213"/>
      <c r="FD67" s="213"/>
      <c r="FE67" s="213"/>
      <c r="FF67" s="215"/>
      <c r="FG67" s="215"/>
      <c r="FH67" s="215"/>
      <c r="FI67" s="215"/>
      <c r="FJ67" s="215"/>
      <c r="FK67" s="215"/>
      <c r="FL67" s="215"/>
      <c r="FM67" s="221"/>
      <c r="FN67" s="225"/>
      <c r="FO67" s="223">
        <v>0</v>
      </c>
      <c r="FP67" s="223"/>
      <c r="FQ67" s="223">
        <v>0</v>
      </c>
      <c r="FR67" s="223">
        <v>768</v>
      </c>
      <c r="FS67" s="223">
        <f t="shared" si="272"/>
        <v>564.48</v>
      </c>
      <c r="FT67" s="223"/>
      <c r="FU67" s="223">
        <v>0</v>
      </c>
      <c r="FV67" s="235">
        <v>0</v>
      </c>
      <c r="FW67" s="236">
        <f t="shared" si="139"/>
        <v>0</v>
      </c>
      <c r="FX67" s="236">
        <f t="shared" si="132"/>
        <v>0</v>
      </c>
      <c r="FY67" s="236">
        <v>0</v>
      </c>
      <c r="FZ67" s="236">
        <f>GA67*0.7*1.05</f>
        <v>414.8928</v>
      </c>
      <c r="GA67" s="236">
        <v>564.48</v>
      </c>
      <c r="GB67" s="236">
        <f t="shared" si="134"/>
        <v>0</v>
      </c>
      <c r="GC67" s="239">
        <v>0</v>
      </c>
      <c r="GD67" s="235">
        <v>0</v>
      </c>
      <c r="GE67" s="236">
        <f t="shared" si="318"/>
        <v>0</v>
      </c>
      <c r="GF67" s="236">
        <f>GG67*0.9</f>
        <v>0</v>
      </c>
      <c r="GG67" s="239">
        <v>0</v>
      </c>
      <c r="GH67" s="236">
        <f>GI67*0.9</f>
        <v>373.401</v>
      </c>
      <c r="GI67" s="239">
        <v>414.89</v>
      </c>
      <c r="GJ67" s="236">
        <f>GK67*0.9</f>
        <v>0</v>
      </c>
      <c r="GK67" s="239">
        <v>0</v>
      </c>
    </row>
    <row r="68" customHeight="1" spans="2:193">
      <c r="B68" s="54" t="s">
        <v>486</v>
      </c>
      <c r="C68" s="53" t="s">
        <v>363</v>
      </c>
      <c r="D68" s="41"/>
      <c r="E68" s="4" t="s">
        <v>341</v>
      </c>
      <c r="F68" s="40"/>
      <c r="G68" s="55" t="s">
        <v>343</v>
      </c>
      <c r="H68" s="5"/>
      <c r="I68" s="5"/>
      <c r="J68" s="5"/>
      <c r="K68" s="5"/>
      <c r="L68" s="5"/>
      <c r="M68" s="5"/>
      <c r="O68" s="4"/>
      <c r="P68" s="4"/>
      <c r="Q68" s="4"/>
      <c r="R68" s="4"/>
      <c r="S68" s="4"/>
      <c r="T68" s="4"/>
      <c r="U68" s="4"/>
      <c r="V68" s="4"/>
      <c r="W68" s="76"/>
      <c r="X68" s="75"/>
      <c r="Y68" s="76"/>
      <c r="Z68" s="75"/>
      <c r="AA68" s="76"/>
      <c r="AB68" s="75"/>
      <c r="AC68" s="76"/>
      <c r="AD68" s="75"/>
      <c r="AE68" s="112"/>
      <c r="AF68" s="75"/>
      <c r="AG68" s="112"/>
      <c r="AH68" s="75"/>
      <c r="AI68" s="112"/>
      <c r="AJ68" s="75"/>
      <c r="AK68" s="112"/>
      <c r="AL68" s="116"/>
      <c r="AM68" s="4"/>
      <c r="AN68" s="122"/>
      <c r="AO68" s="4"/>
      <c r="AP68" s="116"/>
      <c r="AQ68" s="4"/>
      <c r="AR68" s="116"/>
      <c r="AS68" s="4"/>
      <c r="AT68" s="4"/>
      <c r="AU68" s="116"/>
      <c r="AV68" s="4"/>
      <c r="AW68" s="116"/>
      <c r="AX68" s="4"/>
      <c r="AY68" s="116"/>
      <c r="AZ68" s="4"/>
      <c r="BA68" s="116"/>
      <c r="BB68" s="112"/>
      <c r="BC68" s="4"/>
      <c r="BD68" s="112"/>
      <c r="BE68" s="4"/>
      <c r="BF68" s="112"/>
      <c r="BG68" s="4"/>
      <c r="BH68" s="112"/>
      <c r="BM68" s="142"/>
      <c r="BN68" s="143"/>
      <c r="BO68" s="144"/>
      <c r="BP68" s="144"/>
      <c r="BQ68" s="144"/>
      <c r="BR68" s="144"/>
      <c r="BS68" s="144"/>
      <c r="BT68" s="142"/>
      <c r="BU68" s="8"/>
      <c r="BV68" s="8"/>
      <c r="BW68" s="8"/>
      <c r="BX68" s="149"/>
      <c r="BY68" s="8"/>
      <c r="BZ68" s="8"/>
      <c r="CA68" s="8"/>
      <c r="CB68" s="8"/>
      <c r="CC68" s="142"/>
      <c r="CD68" s="151"/>
      <c r="CE68" s="151"/>
      <c r="CF68" s="151"/>
      <c r="CG68" s="151"/>
      <c r="CH68" s="151"/>
      <c r="CI68" s="151"/>
      <c r="CJ68" s="152"/>
      <c r="CK68" s="159"/>
      <c r="CL68" s="159"/>
      <c r="CM68" s="159"/>
      <c r="CN68" s="159"/>
      <c r="CO68" s="160"/>
      <c r="CP68" s="161"/>
      <c r="CQ68" s="160"/>
      <c r="CR68" s="161"/>
      <c r="CS68" s="160"/>
      <c r="CT68" s="161"/>
      <c r="CU68" s="167"/>
      <c r="CV68" s="168"/>
      <c r="CW68" s="169"/>
      <c r="CX68" s="151"/>
      <c r="CY68" s="138"/>
      <c r="CZ68" s="138"/>
      <c r="DA68" s="138"/>
      <c r="DB68" s="138"/>
      <c r="DC68" s="138"/>
      <c r="DD68" s="169"/>
      <c r="DF68" s="159"/>
      <c r="DG68" s="159"/>
      <c r="DH68" s="159"/>
      <c r="DI68" s="159"/>
      <c r="DJ68" s="159"/>
      <c r="DK68" s="159"/>
      <c r="DL68" s="159"/>
      <c r="DM68" s="159"/>
      <c r="DP68" s="169"/>
      <c r="DQ68" s="146"/>
      <c r="DR68" s="146"/>
      <c r="DS68" s="146"/>
      <c r="DT68" s="146"/>
      <c r="DU68" s="146"/>
      <c r="DV68" s="192"/>
      <c r="DW68" s="146"/>
      <c r="DX68" s="159"/>
      <c r="DY68" s="159"/>
      <c r="DZ68" s="159"/>
      <c r="EA68" s="159"/>
      <c r="EB68" s="159"/>
      <c r="EC68" s="159"/>
      <c r="ED68" s="159"/>
      <c r="EE68" s="159"/>
      <c r="EF68" s="146"/>
      <c r="EG68" s="202"/>
      <c r="EH68" s="202"/>
      <c r="EI68" s="202"/>
      <c r="EJ68" s="202"/>
      <c r="EK68" s="159"/>
      <c r="EL68" s="159"/>
      <c r="EM68" s="159"/>
      <c r="EN68" s="159"/>
      <c r="EO68" s="159"/>
      <c r="EP68" s="159"/>
      <c r="EQ68" s="159"/>
      <c r="ER68" s="159"/>
      <c r="ET68" s="202"/>
      <c r="EU68" s="202"/>
      <c r="EV68" s="202"/>
      <c r="EW68" s="202"/>
      <c r="EX68" s="212"/>
      <c r="EY68" s="212"/>
      <c r="EZ68" s="212"/>
      <c r="FA68" s="212"/>
      <c r="FB68" s="213"/>
      <c r="FC68" s="213"/>
      <c r="FD68" s="213"/>
      <c r="FE68" s="213"/>
      <c r="FF68" s="215"/>
      <c r="FG68" s="215"/>
      <c r="FH68" s="215"/>
      <c r="FI68" s="215"/>
      <c r="FJ68" s="215"/>
      <c r="FK68" s="215"/>
      <c r="FL68" s="215"/>
      <c r="FM68" s="221"/>
      <c r="FN68" s="225"/>
      <c r="FO68" s="223"/>
      <c r="FP68" s="223"/>
      <c r="FQ68" s="223"/>
      <c r="FR68" s="223"/>
      <c r="FS68" s="223"/>
      <c r="FT68" s="223"/>
      <c r="FU68" s="223"/>
      <c r="FV68" s="235">
        <v>612.22</v>
      </c>
      <c r="FW68" s="236">
        <f>FV68*0.7*1.05</f>
        <v>449.9817</v>
      </c>
      <c r="FX68" s="236">
        <v>0</v>
      </c>
      <c r="FY68" s="236"/>
      <c r="FZ68" s="236">
        <v>0</v>
      </c>
      <c r="GA68" s="236"/>
      <c r="GB68" s="236">
        <v>0</v>
      </c>
      <c r="GC68" s="239"/>
      <c r="GD68" s="235">
        <v>449.98</v>
      </c>
      <c r="GE68" s="236">
        <f t="shared" si="318"/>
        <v>404.982</v>
      </c>
      <c r="GF68" s="236">
        <v>0</v>
      </c>
      <c r="GG68" s="239">
        <v>0</v>
      </c>
      <c r="GH68" s="236">
        <v>0</v>
      </c>
      <c r="GI68" s="239">
        <v>0</v>
      </c>
      <c r="GJ68" s="236">
        <v>0</v>
      </c>
      <c r="GK68" s="239">
        <v>0</v>
      </c>
    </row>
    <row r="69" customHeight="1" spans="2:193">
      <c r="B69" s="54" t="s">
        <v>486</v>
      </c>
      <c r="C69" s="53" t="s">
        <v>501</v>
      </c>
      <c r="D69" s="40" t="s">
        <v>396</v>
      </c>
      <c r="E69" s="4" t="s">
        <v>360</v>
      </c>
      <c r="F69" s="40" t="s">
        <v>501</v>
      </c>
      <c r="G69" s="55" t="s">
        <v>502</v>
      </c>
      <c r="H69" s="5"/>
      <c r="I69" s="5"/>
      <c r="J69" s="5"/>
      <c r="K69" s="5"/>
      <c r="L69" s="5"/>
      <c r="M69" s="5"/>
      <c r="O69" s="4"/>
      <c r="P69" s="4"/>
      <c r="Q69" s="4"/>
      <c r="R69" s="4"/>
      <c r="S69" s="4"/>
      <c r="T69" s="4"/>
      <c r="U69" s="4"/>
      <c r="V69" s="4"/>
      <c r="W69" s="76"/>
      <c r="X69" s="75"/>
      <c r="Y69" s="76"/>
      <c r="Z69" s="75"/>
      <c r="AA69" s="76"/>
      <c r="AB69" s="75"/>
      <c r="AC69" s="76"/>
      <c r="AD69" s="75"/>
      <c r="AE69" s="112"/>
      <c r="AF69" s="75"/>
      <c r="AG69" s="112"/>
      <c r="AH69" s="75"/>
      <c r="AI69" s="112"/>
      <c r="AJ69" s="75"/>
      <c r="AK69" s="112"/>
      <c r="AL69" s="116"/>
      <c r="AM69" s="4"/>
      <c r="AN69" s="122"/>
      <c r="AO69" s="4"/>
      <c r="AP69" s="116"/>
      <c r="AQ69" s="4"/>
      <c r="AR69" s="116"/>
      <c r="AS69" s="4"/>
      <c r="AT69" s="4"/>
      <c r="AU69" s="116"/>
      <c r="AV69" s="4"/>
      <c r="AW69" s="116"/>
      <c r="AX69" s="4"/>
      <c r="AY69" s="116"/>
      <c r="AZ69" s="4"/>
      <c r="BA69" s="116"/>
      <c r="BB69" s="112"/>
      <c r="BC69" s="4"/>
      <c r="BD69" s="112"/>
      <c r="BE69" s="4"/>
      <c r="BF69" s="112"/>
      <c r="BG69" s="4"/>
      <c r="BH69" s="112"/>
      <c r="BM69" s="142"/>
      <c r="BN69" s="143"/>
      <c r="BO69" s="144"/>
      <c r="BP69" s="144"/>
      <c r="BQ69" s="144"/>
      <c r="BR69" s="144"/>
      <c r="BS69" s="144"/>
      <c r="BT69" s="142"/>
      <c r="BU69" s="8"/>
      <c r="BV69" s="8"/>
      <c r="BW69" s="8"/>
      <c r="BX69" s="149"/>
      <c r="BY69" s="8"/>
      <c r="BZ69" s="8"/>
      <c r="CA69" s="8"/>
      <c r="CB69" s="8"/>
      <c r="CC69" s="142"/>
      <c r="CD69" s="151"/>
      <c r="CE69" s="151"/>
      <c r="CF69" s="151"/>
      <c r="CG69" s="151"/>
      <c r="CH69" s="151"/>
      <c r="CI69" s="151"/>
      <c r="CJ69" s="152"/>
      <c r="CK69" s="159"/>
      <c r="CL69" s="159"/>
      <c r="CM69" s="159"/>
      <c r="CN69" s="159"/>
      <c r="CO69" s="160"/>
      <c r="CP69" s="161"/>
      <c r="CQ69" s="160"/>
      <c r="CR69" s="161"/>
      <c r="CS69" s="160"/>
      <c r="CT69" s="161"/>
      <c r="CU69" s="167"/>
      <c r="CV69" s="168"/>
      <c r="CW69" s="169"/>
      <c r="CX69" s="151"/>
      <c r="CY69" s="138"/>
      <c r="CZ69" s="138"/>
      <c r="DA69" s="138"/>
      <c r="DB69" s="138"/>
      <c r="DC69" s="138"/>
      <c r="DD69" s="169"/>
      <c r="DF69" s="159"/>
      <c r="DG69" s="159"/>
      <c r="DH69" s="159"/>
      <c r="DI69" s="159"/>
      <c r="DJ69" s="159"/>
      <c r="DK69" s="159"/>
      <c r="DL69" s="159"/>
      <c r="DM69" s="159"/>
      <c r="DP69" s="169"/>
      <c r="DQ69" s="146"/>
      <c r="DR69" s="146"/>
      <c r="DS69" s="146"/>
      <c r="DT69" s="146"/>
      <c r="DU69" s="146"/>
      <c r="DV69" s="192"/>
      <c r="DW69" s="146"/>
      <c r="DX69" s="159"/>
      <c r="DY69" s="159"/>
      <c r="DZ69" s="159"/>
      <c r="EA69" s="159"/>
      <c r="EB69" s="159"/>
      <c r="EC69" s="159"/>
      <c r="ED69" s="159"/>
      <c r="EE69" s="159"/>
      <c r="EF69" s="146"/>
      <c r="EG69" s="202"/>
      <c r="EH69" s="202"/>
      <c r="EI69" s="202"/>
      <c r="EJ69" s="202"/>
      <c r="EK69" s="159"/>
      <c r="EL69" s="159"/>
      <c r="EM69" s="159"/>
      <c r="EN69" s="159"/>
      <c r="EO69" s="159"/>
      <c r="EP69" s="159"/>
      <c r="EQ69" s="159"/>
      <c r="ER69" s="159"/>
      <c r="ET69" s="202"/>
      <c r="EU69" s="202"/>
      <c r="EV69" s="202"/>
      <c r="EW69" s="202"/>
      <c r="EX69" s="212"/>
      <c r="EY69" s="212"/>
      <c r="EZ69" s="212"/>
      <c r="FA69" s="212"/>
      <c r="FB69" s="213"/>
      <c r="FC69" s="213"/>
      <c r="FD69" s="213"/>
      <c r="FE69" s="213"/>
      <c r="FF69" s="215"/>
      <c r="FG69" s="215"/>
      <c r="FH69" s="215"/>
      <c r="FI69" s="215"/>
      <c r="FJ69" s="215"/>
      <c r="FK69" s="215"/>
      <c r="FL69" s="215"/>
      <c r="FM69" s="221"/>
      <c r="FN69" s="225"/>
      <c r="FO69" s="223"/>
      <c r="FP69" s="223"/>
      <c r="FQ69" s="223"/>
      <c r="FR69" s="223"/>
      <c r="FS69" s="223"/>
      <c r="FT69" s="223"/>
      <c r="FU69" s="223"/>
      <c r="FV69" s="235">
        <v>183.28</v>
      </c>
      <c r="FW69" s="236">
        <f>FV69*0.7*1.05</f>
        <v>134.7108</v>
      </c>
      <c r="FX69" s="236">
        <f>FY69*0.7*1.05</f>
        <v>134.7108</v>
      </c>
      <c r="FY69" s="236">
        <v>183.28</v>
      </c>
      <c r="FZ69" s="236">
        <f>GA69*0.7*1.05</f>
        <v>320.9157</v>
      </c>
      <c r="GA69" s="236">
        <v>436.62</v>
      </c>
      <c r="GB69" s="236">
        <f>GC69*0.7</f>
        <v>418.95</v>
      </c>
      <c r="GC69" s="239">
        <v>598.5</v>
      </c>
      <c r="GD69" s="235">
        <v>134.71</v>
      </c>
      <c r="GE69" s="236">
        <f t="shared" si="318"/>
        <v>121.239</v>
      </c>
      <c r="GF69" s="236">
        <f>GG69*0.9</f>
        <v>121.239</v>
      </c>
      <c r="GG69" s="239">
        <v>134.71</v>
      </c>
      <c r="GH69" s="236">
        <f>GI69*0.9</f>
        <v>288.828</v>
      </c>
      <c r="GI69" s="239">
        <v>320.92</v>
      </c>
      <c r="GJ69" s="236">
        <f>GK69*0.9</f>
        <v>377.055</v>
      </c>
      <c r="GK69" s="239">
        <v>418.95</v>
      </c>
    </row>
    <row r="70" customHeight="1" spans="2:193">
      <c r="B70" s="54" t="s">
        <v>486</v>
      </c>
      <c r="C70" s="53" t="s">
        <v>350</v>
      </c>
      <c r="D70" s="41"/>
      <c r="E70" s="4" t="s">
        <v>341</v>
      </c>
      <c r="F70" s="40" t="s">
        <v>449</v>
      </c>
      <c r="G70" s="34" t="s">
        <v>430</v>
      </c>
      <c r="H70" s="5"/>
      <c r="I70" s="5"/>
      <c r="J70" s="5"/>
      <c r="K70" s="5"/>
      <c r="L70" s="5"/>
      <c r="M70" s="5"/>
      <c r="O70" s="4"/>
      <c r="P70" s="4"/>
      <c r="Q70" s="4"/>
      <c r="R70" s="4"/>
      <c r="S70" s="4"/>
      <c r="T70" s="4"/>
      <c r="U70" s="4"/>
      <c r="V70" s="4"/>
      <c r="W70" s="76"/>
      <c r="X70" s="75"/>
      <c r="Y70" s="76"/>
      <c r="Z70" s="75"/>
      <c r="AA70" s="76"/>
      <c r="AB70" s="75"/>
      <c r="AC70" s="76"/>
      <c r="AD70" s="75"/>
      <c r="AE70" s="112"/>
      <c r="AF70" s="75"/>
      <c r="AG70" s="112"/>
      <c r="AH70" s="75"/>
      <c r="AI70" s="112"/>
      <c r="AJ70" s="75"/>
      <c r="AK70" s="112"/>
      <c r="AL70" s="116"/>
      <c r="AM70" s="4"/>
      <c r="AN70" s="122"/>
      <c r="AO70" s="4"/>
      <c r="AP70" s="116"/>
      <c r="AQ70" s="4"/>
      <c r="AR70" s="116"/>
      <c r="AS70" s="4"/>
      <c r="AT70" s="4"/>
      <c r="AU70" s="116"/>
      <c r="AV70" s="4"/>
      <c r="AW70" s="116"/>
      <c r="AX70" s="4"/>
      <c r="AY70" s="116"/>
      <c r="AZ70" s="4"/>
      <c r="BA70" s="116"/>
      <c r="BB70" s="112"/>
      <c r="BC70" s="4"/>
      <c r="BD70" s="112"/>
      <c r="BE70" s="4"/>
      <c r="BF70" s="112"/>
      <c r="BG70" s="4"/>
      <c r="BH70" s="112"/>
      <c r="BM70" s="142"/>
      <c r="BN70" s="143"/>
      <c r="BO70" s="144"/>
      <c r="BP70" s="144"/>
      <c r="BQ70" s="144"/>
      <c r="BR70" s="144"/>
      <c r="BS70" s="144"/>
      <c r="BT70" s="142"/>
      <c r="BU70" s="8"/>
      <c r="BV70" s="8"/>
      <c r="BW70" s="8"/>
      <c r="BX70" s="149"/>
      <c r="BY70" s="8"/>
      <c r="BZ70" s="8"/>
      <c r="CA70" s="8"/>
      <c r="CB70" s="8"/>
      <c r="CC70" s="142"/>
      <c r="CD70" s="151"/>
      <c r="CE70" s="151"/>
      <c r="CF70" s="151"/>
      <c r="CG70" s="151"/>
      <c r="CH70" s="151"/>
      <c r="CI70" s="151"/>
      <c r="CJ70" s="152"/>
      <c r="CK70" s="159"/>
      <c r="CL70" s="159"/>
      <c r="CM70" s="159"/>
      <c r="CN70" s="159"/>
      <c r="CO70" s="160"/>
      <c r="CP70" s="161"/>
      <c r="CQ70" s="160"/>
      <c r="CR70" s="161"/>
      <c r="CS70" s="160"/>
      <c r="CT70" s="161"/>
      <c r="CU70" s="167"/>
      <c r="CV70" s="168"/>
      <c r="CW70" s="169"/>
      <c r="CX70" s="151"/>
      <c r="CY70" s="138"/>
      <c r="CZ70" s="138"/>
      <c r="DA70" s="138"/>
      <c r="DB70" s="138"/>
      <c r="DC70" s="138"/>
      <c r="DD70" s="169"/>
      <c r="DF70" s="159"/>
      <c r="DG70" s="159"/>
      <c r="DH70" s="159"/>
      <c r="DI70" s="159"/>
      <c r="DJ70" s="159"/>
      <c r="DK70" s="159"/>
      <c r="DL70" s="159"/>
      <c r="DM70" s="159"/>
      <c r="DP70" s="169"/>
      <c r="DQ70" s="146"/>
      <c r="DR70" s="146"/>
      <c r="DS70" s="146"/>
      <c r="DT70" s="146"/>
      <c r="DU70" s="146"/>
      <c r="DV70" s="192"/>
      <c r="DW70" s="146"/>
      <c r="DX70" s="159"/>
      <c r="DY70" s="159"/>
      <c r="DZ70" s="159"/>
      <c r="EA70" s="159"/>
      <c r="EB70" s="159"/>
      <c r="EC70" s="159"/>
      <c r="ED70" s="159"/>
      <c r="EE70" s="159"/>
      <c r="EF70" s="146"/>
      <c r="EG70" s="202"/>
      <c r="EH70" s="202"/>
      <c r="EI70" s="202"/>
      <c r="EJ70" s="202"/>
      <c r="EK70" s="159"/>
      <c r="EL70" s="159"/>
      <c r="EM70" s="159"/>
      <c r="EN70" s="159"/>
      <c r="EO70" s="159"/>
      <c r="EP70" s="159"/>
      <c r="EQ70" s="159"/>
      <c r="ER70" s="159"/>
      <c r="ET70" s="202"/>
      <c r="EU70" s="202"/>
      <c r="EV70" s="202"/>
      <c r="EW70" s="202"/>
      <c r="EX70" s="212"/>
      <c r="EY70" s="212"/>
      <c r="EZ70" s="212"/>
      <c r="FA70" s="212"/>
      <c r="FB70" s="213"/>
      <c r="FC70" s="213"/>
      <c r="FD70" s="213"/>
      <c r="FE70" s="213"/>
      <c r="FF70" s="215"/>
      <c r="FG70" s="215"/>
      <c r="FH70" s="215"/>
      <c r="FI70" s="215"/>
      <c r="FJ70" s="215"/>
      <c r="FK70" s="215"/>
      <c r="FL70" s="215"/>
      <c r="FM70" s="221"/>
      <c r="FN70" s="222">
        <v>815.36</v>
      </c>
      <c r="FO70" s="223">
        <f t="shared" si="277"/>
        <v>599.2896</v>
      </c>
      <c r="FP70" s="223"/>
      <c r="FQ70" s="223">
        <f t="shared" si="271"/>
        <v>0</v>
      </c>
      <c r="FR70" s="223"/>
      <c r="FS70" s="223">
        <f t="shared" si="272"/>
        <v>0</v>
      </c>
      <c r="FT70" s="223"/>
      <c r="FU70" s="223">
        <f t="shared" si="273"/>
        <v>0</v>
      </c>
      <c r="FV70" s="235">
        <v>1029</v>
      </c>
      <c r="FW70" s="236">
        <f>FO70*0.9</f>
        <v>539.36064</v>
      </c>
      <c r="FX70" s="236">
        <f>FY70*0.9</f>
        <v>0</v>
      </c>
      <c r="FY70" s="236">
        <v>0</v>
      </c>
      <c r="FZ70" s="236">
        <f>GA70*0.9</f>
        <v>0</v>
      </c>
      <c r="GA70" s="236">
        <v>0</v>
      </c>
      <c r="GB70" s="236">
        <f>GC70*0.9</f>
        <v>0</v>
      </c>
      <c r="GC70" s="239">
        <v>0</v>
      </c>
      <c r="GD70" s="235">
        <v>539.36</v>
      </c>
      <c r="GE70" s="236">
        <f>FW70*0.9</f>
        <v>485.424576</v>
      </c>
      <c r="GF70" s="236">
        <f t="shared" ref="GF70:GJ70" si="322">GG70*0.9</f>
        <v>0</v>
      </c>
      <c r="GG70" s="239">
        <v>0</v>
      </c>
      <c r="GH70" s="236">
        <f t="shared" si="322"/>
        <v>0</v>
      </c>
      <c r="GI70" s="239">
        <v>0</v>
      </c>
      <c r="GJ70" s="236">
        <f t="shared" si="322"/>
        <v>0</v>
      </c>
      <c r="GK70" s="239">
        <v>0</v>
      </c>
    </row>
    <row r="71" customHeight="1" spans="2:193">
      <c r="B71" s="54" t="s">
        <v>486</v>
      </c>
      <c r="C71" s="53" t="s">
        <v>453</v>
      </c>
      <c r="D71" s="41"/>
      <c r="E71" s="4" t="s">
        <v>360</v>
      </c>
      <c r="F71" s="40" t="s">
        <v>379</v>
      </c>
      <c r="G71" s="40" t="s">
        <v>454</v>
      </c>
      <c r="H71" s="5"/>
      <c r="I71" s="5"/>
      <c r="J71" s="5"/>
      <c r="K71" s="5"/>
      <c r="L71" s="5"/>
      <c r="M71" s="5"/>
      <c r="O71" s="4"/>
      <c r="P71" s="4"/>
      <c r="Q71" s="4"/>
      <c r="R71" s="4"/>
      <c r="S71" s="4"/>
      <c r="T71" s="4"/>
      <c r="U71" s="4"/>
      <c r="V71" s="4"/>
      <c r="W71" s="76"/>
      <c r="X71" s="75">
        <f>Y71*0.9</f>
        <v>0</v>
      </c>
      <c r="Y71" s="76"/>
      <c r="Z71" s="75">
        <f>AA71*0.9</f>
        <v>0</v>
      </c>
      <c r="AA71" s="76"/>
      <c r="AB71" s="75">
        <f>AC71*0.9</f>
        <v>0</v>
      </c>
      <c r="AC71" s="76"/>
      <c r="AD71" s="75">
        <f>AE71*0.9</f>
        <v>0</v>
      </c>
      <c r="AE71" s="112"/>
      <c r="AF71" s="75">
        <v>0</v>
      </c>
      <c r="AG71" s="112"/>
      <c r="AH71" s="75">
        <v>0</v>
      </c>
      <c r="AI71" s="112"/>
      <c r="AJ71" s="75">
        <v>0</v>
      </c>
      <c r="AK71" s="112"/>
      <c r="AL71" s="116"/>
      <c r="AM71" s="4">
        <v>0</v>
      </c>
      <c r="AN71" s="116"/>
      <c r="AO71" s="4">
        <v>0</v>
      </c>
      <c r="AP71" s="116"/>
      <c r="AQ71" s="4">
        <v>0</v>
      </c>
      <c r="AR71" s="116"/>
      <c r="AS71" s="4"/>
      <c r="AT71" s="4"/>
      <c r="AU71" s="112"/>
      <c r="AV71" s="4"/>
      <c r="AW71" s="112"/>
      <c r="AX71" s="4"/>
      <c r="AY71" s="112"/>
      <c r="AZ71" s="4">
        <v>161.26</v>
      </c>
      <c r="BA71" s="116">
        <v>106.67349</v>
      </c>
      <c r="BB71" s="112"/>
      <c r="BC71" s="4"/>
      <c r="BD71" s="112"/>
      <c r="BE71" s="4"/>
      <c r="BF71" s="112"/>
      <c r="BG71" s="4">
        <v>161.26</v>
      </c>
      <c r="BH71" s="112">
        <v>118.53</v>
      </c>
      <c r="BM71" s="142">
        <f>AE71*0.9</f>
        <v>0</v>
      </c>
      <c r="BN71" s="143">
        <f>BM71*0.9</f>
        <v>0</v>
      </c>
      <c r="BO71" s="144">
        <f>AG71*0.9</f>
        <v>0</v>
      </c>
      <c r="BP71" s="144">
        <f>BO71*0.9</f>
        <v>0</v>
      </c>
      <c r="BQ71" s="144">
        <f>AI71*0.9</f>
        <v>0</v>
      </c>
      <c r="BR71" s="144">
        <f>BQ71*0.9</f>
        <v>0</v>
      </c>
      <c r="BS71" s="144">
        <f>BT71*0.9</f>
        <v>0</v>
      </c>
      <c r="BT71" s="142">
        <f>AK71*0.9</f>
        <v>0</v>
      </c>
      <c r="BU71" s="8">
        <f>AL71*0.9</f>
        <v>0</v>
      </c>
      <c r="BV71" s="8">
        <f>BU71*0.9</f>
        <v>0</v>
      </c>
      <c r="BW71" s="8">
        <f>AN71*0.9</f>
        <v>0</v>
      </c>
      <c r="BX71" s="149">
        <f>BW71*0.9</f>
        <v>0</v>
      </c>
      <c r="BY71" s="8">
        <f>AP71*0.9</f>
        <v>0</v>
      </c>
      <c r="BZ71" s="8">
        <f>BY71*0.9</f>
        <v>0</v>
      </c>
      <c r="CA71" s="8">
        <f>CB71*0.9</f>
        <v>0</v>
      </c>
      <c r="CB71" s="8">
        <f>AR71*0.9</f>
        <v>0</v>
      </c>
      <c r="CC71" s="142">
        <f>AU71*0.9</f>
        <v>0</v>
      </c>
      <c r="CD71" s="151">
        <f>CC71*0.9*0.9</f>
        <v>0</v>
      </c>
      <c r="CE71" s="151">
        <f>AW71*0.9</f>
        <v>0</v>
      </c>
      <c r="CF71" s="151">
        <f>CE71*0.9*0.9</f>
        <v>0</v>
      </c>
      <c r="CG71" s="151">
        <f>AY71*0.9</f>
        <v>0</v>
      </c>
      <c r="CH71" s="151">
        <f>CG71*0.9*0.9</f>
        <v>0</v>
      </c>
      <c r="CI71" s="151">
        <f>CJ71*0.9*0.9</f>
        <v>77.76497421</v>
      </c>
      <c r="CJ71" s="152">
        <f>BA71*0.9</f>
        <v>96.006141</v>
      </c>
      <c r="CK71" s="159">
        <f>CD71-CD71*10/100</f>
        <v>0</v>
      </c>
      <c r="CL71" s="159">
        <f>CF71-CF71*10/100</f>
        <v>0</v>
      </c>
      <c r="CM71" s="159">
        <f>CH71-CH71*10/100</f>
        <v>0</v>
      </c>
      <c r="CN71" s="159">
        <f>CI71-CI71*10/100</f>
        <v>69.988476789</v>
      </c>
      <c r="CO71" s="160">
        <f>BB71*0.9</f>
        <v>0</v>
      </c>
      <c r="CP71" s="161">
        <f>CO71*0.9*0.9</f>
        <v>0</v>
      </c>
      <c r="CQ71" s="160">
        <f>BD71*0.9</f>
        <v>0</v>
      </c>
      <c r="CR71" s="161">
        <f>CQ71*0.9*0.9</f>
        <v>0</v>
      </c>
      <c r="CS71" s="160">
        <f>BF71*0.9</f>
        <v>0</v>
      </c>
      <c r="CT71" s="161">
        <f>CS71*0.9*0.9</f>
        <v>0</v>
      </c>
      <c r="CU71" s="167">
        <f>CV71*0.9*0.9</f>
        <v>86.40837</v>
      </c>
      <c r="CV71" s="168">
        <f>BH71*0.9</f>
        <v>106.677</v>
      </c>
      <c r="CW71" s="169"/>
      <c r="CX71" s="151">
        <f>CW71*0.9*0.9</f>
        <v>0</v>
      </c>
      <c r="CY71" s="138"/>
      <c r="CZ71" s="138">
        <f>CY71*0.9*0.9</f>
        <v>0</v>
      </c>
      <c r="DA71" s="138"/>
      <c r="DB71" s="138">
        <f>DA71*0.9*0.9</f>
        <v>0</v>
      </c>
      <c r="DC71" s="138">
        <f>DD71*0.9*0.9</f>
        <v>86.40837</v>
      </c>
      <c r="DD71" s="152">
        <v>106.677</v>
      </c>
      <c r="DF71" s="159">
        <f>CX71-CX71*10/100</f>
        <v>0</v>
      </c>
      <c r="DG71" s="159">
        <f>DF71*0.9</f>
        <v>0</v>
      </c>
      <c r="DH71" s="159">
        <f>CZ71-CZ71*10/100</f>
        <v>0</v>
      </c>
      <c r="DI71" s="159">
        <f>DH71*0.9</f>
        <v>0</v>
      </c>
      <c r="DJ71" s="159">
        <f>DB71-DB71*10/100</f>
        <v>0</v>
      </c>
      <c r="DK71" s="159">
        <f>DJ71*0.9</f>
        <v>0</v>
      </c>
      <c r="DL71" s="159">
        <f>DM71*0.9</f>
        <v>69.9907797</v>
      </c>
      <c r="DM71" s="159">
        <f>DC71-DC71*10/100</f>
        <v>77.767533</v>
      </c>
      <c r="DP71" s="169"/>
      <c r="DQ71" s="146">
        <f>DP71*0.7*1.05*0.9</f>
        <v>0</v>
      </c>
      <c r="DR71" s="146"/>
      <c r="DS71" s="146">
        <f>DR71*0.7*1.05*0.9</f>
        <v>0</v>
      </c>
      <c r="DT71" s="146"/>
      <c r="DU71" s="146">
        <f>DT71*0.7*1.05</f>
        <v>0</v>
      </c>
      <c r="DV71" s="193"/>
      <c r="DW71" s="146">
        <f>96.01*0.9</f>
        <v>86.409</v>
      </c>
      <c r="DX71" s="159">
        <f>DQ71-DQ71*10/100</f>
        <v>0</v>
      </c>
      <c r="DY71" s="159">
        <f>DX71*0.9</f>
        <v>0</v>
      </c>
      <c r="DZ71" s="159">
        <f>DS71-DS71*10/100</f>
        <v>0</v>
      </c>
      <c r="EA71" s="159">
        <f>DZ71*0.9</f>
        <v>0</v>
      </c>
      <c r="EB71" s="159">
        <f>DU71-DU71*10/100</f>
        <v>0</v>
      </c>
      <c r="EC71" s="159">
        <f>EB71*0.9</f>
        <v>0</v>
      </c>
      <c r="ED71" s="159">
        <f>EE71*0.9</f>
        <v>69.99129</v>
      </c>
      <c r="EE71" s="159">
        <f>DW71-DW71*10/100</f>
        <v>77.7681</v>
      </c>
      <c r="EF71" s="146"/>
      <c r="EG71" s="202">
        <f>DQ71+EF71</f>
        <v>0</v>
      </c>
      <c r="EH71" s="202">
        <f>DS71+EF71</f>
        <v>0</v>
      </c>
      <c r="EI71" s="202">
        <f>DU71+EF71</f>
        <v>0</v>
      </c>
      <c r="EJ71" s="202">
        <f>DW71+EF71</f>
        <v>86.409</v>
      </c>
      <c r="EK71" s="159">
        <f>EG71-EG71*10/100</f>
        <v>0</v>
      </c>
      <c r="EL71" s="159">
        <f>EK71*0.9</f>
        <v>0</v>
      </c>
      <c r="EM71" s="159">
        <f>EH71-EH71*10/100</f>
        <v>0</v>
      </c>
      <c r="EN71" s="159">
        <f>EM71*0.9</f>
        <v>0</v>
      </c>
      <c r="EO71" s="159">
        <f>EI71-EI71*10/100</f>
        <v>0</v>
      </c>
      <c r="EP71" s="159">
        <f>EO71*0.9</f>
        <v>0</v>
      </c>
      <c r="EQ71" s="159">
        <f>ER71*0.9</f>
        <v>69.99129</v>
      </c>
      <c r="ER71" s="159">
        <f>EJ71-EJ71*10/100</f>
        <v>77.7681</v>
      </c>
      <c r="ET71" s="202">
        <v>0</v>
      </c>
      <c r="EU71" s="202">
        <v>0</v>
      </c>
      <c r="EV71" s="202">
        <v>0</v>
      </c>
      <c r="EW71" s="202">
        <v>0</v>
      </c>
      <c r="EX71" s="212">
        <f>ET71+(ET71*5/100)</f>
        <v>0</v>
      </c>
      <c r="EY71" s="212">
        <f>EU71+(EU71*5/100)</f>
        <v>0</v>
      </c>
      <c r="EZ71" s="212">
        <f>EV71+(EV71*5/100)</f>
        <v>0</v>
      </c>
      <c r="FA71" s="212">
        <f>EW71+(EW71*5/100)</f>
        <v>0</v>
      </c>
      <c r="FB71" s="213">
        <f>EX71-(EX71*30/100)</f>
        <v>0</v>
      </c>
      <c r="FC71" s="213">
        <f>EY71-(EY71*30/100)</f>
        <v>0</v>
      </c>
      <c r="FD71" s="213">
        <f>EZ71-(EZ71*30/100)</f>
        <v>0</v>
      </c>
      <c r="FE71" s="213">
        <f>FA71-(FA71*30/100)</f>
        <v>0</v>
      </c>
      <c r="FF71" s="215">
        <v>0</v>
      </c>
      <c r="FG71" s="215">
        <f>FF71*0.9</f>
        <v>0</v>
      </c>
      <c r="FH71" s="215">
        <v>0</v>
      </c>
      <c r="FI71" s="215">
        <f>FH71*0.9</f>
        <v>0</v>
      </c>
      <c r="FJ71" s="215">
        <v>0</v>
      </c>
      <c r="FK71" s="215">
        <f>FJ71*0.9</f>
        <v>0</v>
      </c>
      <c r="FL71" s="215">
        <f>FM71*0.9</f>
        <v>62.9937</v>
      </c>
      <c r="FM71" s="221">
        <v>69.993</v>
      </c>
      <c r="FN71" s="225"/>
      <c r="FO71" s="223">
        <f t="shared" si="277"/>
        <v>0</v>
      </c>
      <c r="FP71" s="223"/>
      <c r="FQ71" s="223">
        <f t="shared" si="271"/>
        <v>0</v>
      </c>
      <c r="FR71" s="223"/>
      <c r="FS71" s="223">
        <f t="shared" si="272"/>
        <v>0</v>
      </c>
      <c r="FT71" s="223"/>
      <c r="FU71" s="223">
        <f>FL71*0.9</f>
        <v>56.69433</v>
      </c>
      <c r="FV71" s="235">
        <v>0</v>
      </c>
      <c r="FW71" s="236">
        <f>FV71*0.9</f>
        <v>0</v>
      </c>
      <c r="FX71" s="236">
        <f>FY71*0.9</f>
        <v>0</v>
      </c>
      <c r="FY71" s="236">
        <v>0</v>
      </c>
      <c r="FZ71" s="236">
        <f>GA71*0.9</f>
        <v>0</v>
      </c>
      <c r="GA71" s="236">
        <v>0</v>
      </c>
      <c r="GB71" s="249">
        <f>FU71*0.9</f>
        <v>51.024897</v>
      </c>
      <c r="GC71" s="250">
        <v>0</v>
      </c>
      <c r="GD71" s="251">
        <v>0</v>
      </c>
      <c r="GE71" s="249">
        <f>GD71*0.9</f>
        <v>0</v>
      </c>
      <c r="GF71" s="236">
        <f>GG71*0.9</f>
        <v>0</v>
      </c>
      <c r="GG71" s="239">
        <v>0</v>
      </c>
      <c r="GH71" s="236">
        <f>GI71*0.9</f>
        <v>0</v>
      </c>
      <c r="GI71" s="239">
        <v>0</v>
      </c>
      <c r="GJ71" s="236">
        <f>GK71*0.9</f>
        <v>45.918</v>
      </c>
      <c r="GK71" s="239">
        <v>51.02</v>
      </c>
    </row>
    <row r="72" s="2" customFormat="1" customHeight="1" spans="2:193">
      <c r="B72" s="54"/>
      <c r="C72" s="59"/>
      <c r="D72" s="59"/>
      <c r="E72" s="59"/>
      <c r="F72" s="59"/>
      <c r="G72" s="242"/>
      <c r="H72" s="242"/>
      <c r="I72" s="59"/>
      <c r="J72" s="59"/>
      <c r="K72" s="59"/>
      <c r="L72" s="59"/>
      <c r="M72" s="59"/>
      <c r="N72" s="59"/>
      <c r="AL72" s="244"/>
      <c r="AN72" s="244"/>
      <c r="AP72" s="244"/>
      <c r="AR72" s="244"/>
      <c r="AU72" s="244"/>
      <c r="AW72" s="244"/>
      <c r="AY72" s="244"/>
      <c r="BA72" s="244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247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247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FV72" s="14"/>
      <c r="GB72" s="59"/>
      <c r="GC72" s="243"/>
      <c r="GD72" s="243"/>
      <c r="GE72" s="59"/>
      <c r="GK72" s="1"/>
    </row>
    <row r="73" s="2" customFormat="1" customHeight="1" spans="2:193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AL73" s="244"/>
      <c r="AN73" s="244"/>
      <c r="AP73" s="244"/>
      <c r="AR73" s="244"/>
      <c r="AU73" s="244"/>
      <c r="AW73" s="244"/>
      <c r="AY73" s="244"/>
      <c r="BA73" s="244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247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247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FV73" s="14"/>
      <c r="GB73" s="59"/>
      <c r="GC73" s="243"/>
      <c r="GD73" s="243"/>
      <c r="GE73" s="59"/>
      <c r="GK73" s="1"/>
    </row>
    <row r="74" s="2" customFormat="1" customHeight="1" spans="2:193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AL74" s="244"/>
      <c r="AN74" s="244"/>
      <c r="AP74" s="244"/>
      <c r="AR74" s="244"/>
      <c r="AU74" s="244"/>
      <c r="AW74" s="244"/>
      <c r="AY74" s="244"/>
      <c r="BA74" s="244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247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247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FV74" s="14"/>
      <c r="GB74" s="59"/>
      <c r="GC74" s="243"/>
      <c r="GD74" s="243"/>
      <c r="GE74" s="59"/>
      <c r="GK74" s="1"/>
    </row>
    <row r="75" s="2" customFormat="1" customHeight="1" spans="2:193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AL75" s="244"/>
      <c r="AN75" s="244"/>
      <c r="AP75" s="244"/>
      <c r="AR75" s="244"/>
      <c r="AU75" s="244"/>
      <c r="AW75" s="244"/>
      <c r="AY75" s="244"/>
      <c r="BA75" s="244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247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247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FV75" s="14"/>
      <c r="GC75" s="1"/>
      <c r="GD75" s="14"/>
      <c r="GK75" s="1"/>
    </row>
    <row r="76" s="1" customFormat="1" customHeight="1" spans="2:148"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AL76" s="245"/>
      <c r="AN76" s="245"/>
      <c r="AP76" s="245"/>
      <c r="AR76" s="245"/>
      <c r="AU76" s="245"/>
      <c r="AW76" s="245"/>
      <c r="AY76" s="245"/>
      <c r="BA76" s="245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8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8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</row>
    <row r="77" s="1" customFormat="1" customHeight="1" spans="2:148"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AL77" s="245"/>
      <c r="AN77" s="245"/>
      <c r="AP77" s="245"/>
      <c r="AR77" s="245"/>
      <c r="AU77" s="245"/>
      <c r="AW77" s="245"/>
      <c r="AY77" s="245"/>
      <c r="BA77" s="245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8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8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</row>
    <row r="78" s="1" customFormat="1" customHeight="1" spans="2:148"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AL78" s="245"/>
      <c r="AN78" s="245"/>
      <c r="AP78" s="245"/>
      <c r="AR78" s="245"/>
      <c r="AU78" s="245"/>
      <c r="AW78" s="245"/>
      <c r="AY78" s="245"/>
      <c r="BA78" s="245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8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8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</row>
    <row r="79" s="1" customFormat="1" customHeight="1" spans="2:148"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AL79" s="245"/>
      <c r="AN79" s="245"/>
      <c r="AP79" s="245"/>
      <c r="AR79" s="245"/>
      <c r="AU79" s="245"/>
      <c r="AW79" s="245"/>
      <c r="AY79" s="245"/>
      <c r="BA79" s="245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8"/>
      <c r="DJ79" s="246"/>
      <c r="DK79" s="246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8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6"/>
      <c r="EP79" s="246"/>
      <c r="EQ79" s="246"/>
      <c r="ER79" s="246"/>
    </row>
    <row r="80" s="1" customFormat="1" customHeight="1" spans="2:148"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AL80" s="245"/>
      <c r="AN80" s="245"/>
      <c r="AP80" s="245"/>
      <c r="AR80" s="245"/>
      <c r="AU80" s="245"/>
      <c r="AW80" s="245"/>
      <c r="AY80" s="245"/>
      <c r="BA80" s="245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8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8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246"/>
    </row>
    <row r="81" s="1" customFormat="1" customHeight="1" spans="2:148"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AL81" s="245"/>
      <c r="AN81" s="245"/>
      <c r="AP81" s="245"/>
      <c r="AR81" s="245"/>
      <c r="AU81" s="245"/>
      <c r="AW81" s="245"/>
      <c r="AY81" s="245"/>
      <c r="BA81" s="245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8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8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246"/>
    </row>
    <row r="82" s="1" customFormat="1" customHeight="1" spans="2:148"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AL82" s="245"/>
      <c r="AN82" s="245"/>
      <c r="AP82" s="245"/>
      <c r="AR82" s="245"/>
      <c r="AU82" s="245"/>
      <c r="AW82" s="245"/>
      <c r="AY82" s="245"/>
      <c r="BA82" s="245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8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8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</row>
    <row r="83" s="1" customFormat="1" customHeight="1" spans="2:148"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AL83" s="245"/>
      <c r="AN83" s="245"/>
      <c r="AP83" s="245"/>
      <c r="AR83" s="245"/>
      <c r="AU83" s="245"/>
      <c r="AW83" s="245"/>
      <c r="AY83" s="245"/>
      <c r="BA83" s="245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8"/>
      <c r="DJ83" s="246"/>
      <c r="DK83" s="246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8"/>
      <c r="DZ83" s="246"/>
      <c r="EA83" s="246"/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46"/>
      <c r="EP83" s="246"/>
      <c r="EQ83" s="246"/>
      <c r="ER83" s="246"/>
    </row>
    <row r="84" s="1" customFormat="1" customHeight="1" spans="2:148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AL84" s="245"/>
      <c r="AN84" s="245"/>
      <c r="AP84" s="245"/>
      <c r="AR84" s="245"/>
      <c r="AU84" s="245"/>
      <c r="AW84" s="245"/>
      <c r="AY84" s="245"/>
      <c r="BA84" s="245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8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8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</row>
    <row r="85" s="1" customFormat="1" customHeight="1" spans="2:148"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AL85" s="245"/>
      <c r="AN85" s="245"/>
      <c r="AP85" s="245"/>
      <c r="AR85" s="245"/>
      <c r="AU85" s="245"/>
      <c r="AW85" s="245"/>
      <c r="AY85" s="245"/>
      <c r="BA85" s="245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8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8"/>
      <c r="DZ85" s="246"/>
      <c r="EA85" s="246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</row>
    <row r="86" s="1" customFormat="1" customHeight="1" spans="2:148"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AL86" s="245"/>
      <c r="AN86" s="245"/>
      <c r="AP86" s="245"/>
      <c r="AR86" s="245"/>
      <c r="AU86" s="245"/>
      <c r="AW86" s="245"/>
      <c r="AY86" s="245"/>
      <c r="BA86" s="245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8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8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246"/>
    </row>
    <row r="87" s="1" customFormat="1" customHeight="1" spans="2:148"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AL87" s="245"/>
      <c r="AN87" s="245"/>
      <c r="AP87" s="245"/>
      <c r="AR87" s="245"/>
      <c r="AU87" s="245"/>
      <c r="AW87" s="245"/>
      <c r="AY87" s="245"/>
      <c r="BA87" s="245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8"/>
      <c r="DJ87" s="246"/>
      <c r="DK87" s="246"/>
      <c r="DL87" s="246"/>
      <c r="DM87" s="246"/>
      <c r="DN87" s="246"/>
      <c r="DO87" s="246"/>
      <c r="DP87" s="246"/>
      <c r="DQ87" s="246"/>
      <c r="DR87" s="246"/>
      <c r="DS87" s="246"/>
      <c r="DT87" s="246"/>
      <c r="DU87" s="246"/>
      <c r="DV87" s="246"/>
      <c r="DW87" s="246"/>
      <c r="DX87" s="246"/>
      <c r="DY87" s="248"/>
      <c r="DZ87" s="246"/>
      <c r="EA87" s="246"/>
      <c r="EB87" s="246"/>
      <c r="EC87" s="246"/>
      <c r="ED87" s="246"/>
      <c r="EE87" s="246"/>
      <c r="EF87" s="246"/>
      <c r="EG87" s="246"/>
      <c r="EH87" s="246"/>
      <c r="EI87" s="246"/>
      <c r="EJ87" s="246"/>
      <c r="EK87" s="246"/>
      <c r="EL87" s="246"/>
      <c r="EM87" s="246"/>
      <c r="EN87" s="246"/>
      <c r="EO87" s="246"/>
      <c r="EP87" s="246"/>
      <c r="EQ87" s="246"/>
      <c r="ER87" s="246"/>
    </row>
    <row r="88" s="1" customFormat="1" customHeight="1" spans="2:148"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AL88" s="245"/>
      <c r="AN88" s="245"/>
      <c r="AP88" s="245"/>
      <c r="AR88" s="245"/>
      <c r="AU88" s="245"/>
      <c r="AW88" s="245"/>
      <c r="AY88" s="245"/>
      <c r="BA88" s="245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8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8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</row>
    <row r="89" s="1" customFormat="1" customHeight="1" spans="2:148"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AL89" s="245"/>
      <c r="AN89" s="245"/>
      <c r="AP89" s="245"/>
      <c r="AR89" s="245"/>
      <c r="AU89" s="245"/>
      <c r="AW89" s="245"/>
      <c r="AY89" s="245"/>
      <c r="BA89" s="245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8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8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246"/>
    </row>
    <row r="90" s="1" customFormat="1" customHeight="1" spans="2:148"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AL90" s="245"/>
      <c r="AN90" s="245"/>
      <c r="AP90" s="245"/>
      <c r="AR90" s="245"/>
      <c r="AU90" s="245"/>
      <c r="AW90" s="245"/>
      <c r="AY90" s="245"/>
      <c r="BA90" s="245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8"/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8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46"/>
      <c r="EP90" s="246"/>
      <c r="EQ90" s="246"/>
      <c r="ER90" s="246"/>
    </row>
    <row r="91" s="1" customFormat="1" customHeight="1" spans="2:148"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AL91" s="245"/>
      <c r="AN91" s="245"/>
      <c r="AP91" s="245"/>
      <c r="AR91" s="245"/>
      <c r="AU91" s="245"/>
      <c r="AW91" s="245"/>
      <c r="AY91" s="245"/>
      <c r="BA91" s="245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8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8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</row>
    <row r="92" s="1" customFormat="1" customHeight="1" spans="2:148"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AL92" s="245"/>
      <c r="AN92" s="245"/>
      <c r="AP92" s="245"/>
      <c r="AR92" s="245"/>
      <c r="AU92" s="245"/>
      <c r="AW92" s="245"/>
      <c r="AY92" s="245"/>
      <c r="BA92" s="245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8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8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</row>
    <row r="93" s="1" customFormat="1" customHeight="1" spans="2:148"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AL93" s="245"/>
      <c r="AN93" s="245"/>
      <c r="AP93" s="245"/>
      <c r="AR93" s="245"/>
      <c r="AU93" s="245"/>
      <c r="AW93" s="245"/>
      <c r="AY93" s="245"/>
      <c r="BA93" s="245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8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8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</row>
    <row r="94" s="1" customFormat="1" customHeight="1" spans="2:148"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AL94" s="245"/>
      <c r="AN94" s="245"/>
      <c r="AP94" s="245"/>
      <c r="AR94" s="245"/>
      <c r="AU94" s="245"/>
      <c r="AW94" s="245"/>
      <c r="AY94" s="245"/>
      <c r="BA94" s="245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8"/>
      <c r="DJ94" s="246"/>
      <c r="DK94" s="246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8"/>
      <c r="DZ94" s="246"/>
      <c r="EA94" s="246"/>
      <c r="EB94" s="246"/>
      <c r="EC94" s="246"/>
      <c r="ED94" s="246"/>
      <c r="EE94" s="246"/>
      <c r="EF94" s="246"/>
      <c r="EG94" s="246"/>
      <c r="EH94" s="246"/>
      <c r="EI94" s="246"/>
      <c r="EJ94" s="246"/>
      <c r="EK94" s="246"/>
      <c r="EL94" s="246"/>
      <c r="EM94" s="246"/>
      <c r="EN94" s="246"/>
      <c r="EO94" s="246"/>
      <c r="EP94" s="246"/>
      <c r="EQ94" s="246"/>
      <c r="ER94" s="246"/>
    </row>
    <row r="95" s="1" customFormat="1" customHeight="1" spans="2:148"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AL95" s="245"/>
      <c r="AN95" s="245"/>
      <c r="AP95" s="245"/>
      <c r="AR95" s="245"/>
      <c r="AU95" s="245"/>
      <c r="AW95" s="245"/>
      <c r="AY95" s="245"/>
      <c r="BA95" s="245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8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8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</row>
    <row r="96" s="1" customFormat="1" customHeight="1" spans="2:148"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AL96" s="245"/>
      <c r="AN96" s="245"/>
      <c r="AP96" s="245"/>
      <c r="AR96" s="245"/>
      <c r="AU96" s="245"/>
      <c r="AW96" s="245"/>
      <c r="AY96" s="245"/>
      <c r="BA96" s="245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8"/>
      <c r="DJ96" s="246"/>
      <c r="DK96" s="246"/>
      <c r="DL96" s="246"/>
      <c r="DM96" s="246"/>
      <c r="DN96" s="246"/>
      <c r="DO96" s="246"/>
      <c r="DP96" s="246"/>
      <c r="DQ96" s="246"/>
      <c r="DR96" s="246"/>
      <c r="DS96" s="246"/>
      <c r="DT96" s="246"/>
      <c r="DU96" s="246"/>
      <c r="DV96" s="246"/>
      <c r="DW96" s="246"/>
      <c r="DX96" s="246"/>
      <c r="DY96" s="248"/>
      <c r="DZ96" s="246"/>
      <c r="EA96" s="246"/>
      <c r="EB96" s="246"/>
      <c r="EC96" s="246"/>
      <c r="ED96" s="246"/>
      <c r="EE96" s="246"/>
      <c r="EF96" s="246"/>
      <c r="EG96" s="246"/>
      <c r="EH96" s="246"/>
      <c r="EI96" s="246"/>
      <c r="EJ96" s="246"/>
      <c r="EK96" s="246"/>
      <c r="EL96" s="246"/>
      <c r="EM96" s="246"/>
      <c r="EN96" s="246"/>
      <c r="EO96" s="246"/>
      <c r="EP96" s="246"/>
      <c r="EQ96" s="246"/>
      <c r="ER96" s="246"/>
    </row>
    <row r="97" s="1" customFormat="1" customHeight="1" spans="2:148"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AL97" s="245"/>
      <c r="AN97" s="245"/>
      <c r="AP97" s="245"/>
      <c r="AR97" s="245"/>
      <c r="AU97" s="245"/>
      <c r="AW97" s="245"/>
      <c r="AY97" s="245"/>
      <c r="BA97" s="245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8"/>
      <c r="DJ97" s="246"/>
      <c r="DK97" s="246"/>
      <c r="DL97" s="246"/>
      <c r="DM97" s="246"/>
      <c r="DN97" s="246"/>
      <c r="DO97" s="246"/>
      <c r="DP97" s="246"/>
      <c r="DQ97" s="246"/>
      <c r="DR97" s="246"/>
      <c r="DS97" s="246"/>
      <c r="DT97" s="246"/>
      <c r="DU97" s="246"/>
      <c r="DV97" s="246"/>
      <c r="DW97" s="246"/>
      <c r="DX97" s="246"/>
      <c r="DY97" s="248"/>
      <c r="DZ97" s="246"/>
      <c r="EA97" s="246"/>
      <c r="EB97" s="246"/>
      <c r="EC97" s="246"/>
      <c r="ED97" s="246"/>
      <c r="EE97" s="246"/>
      <c r="EF97" s="246"/>
      <c r="EG97" s="246"/>
      <c r="EH97" s="246"/>
      <c r="EI97" s="246"/>
      <c r="EJ97" s="246"/>
      <c r="EK97" s="246"/>
      <c r="EL97" s="246"/>
      <c r="EM97" s="246"/>
      <c r="EN97" s="246"/>
      <c r="EO97" s="246"/>
      <c r="EP97" s="246"/>
      <c r="EQ97" s="246"/>
      <c r="ER97" s="246"/>
    </row>
    <row r="98" s="1" customFormat="1" customHeight="1" spans="2:148"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AL98" s="245"/>
      <c r="AN98" s="245"/>
      <c r="AP98" s="245"/>
      <c r="AR98" s="245"/>
      <c r="AU98" s="245"/>
      <c r="AW98" s="245"/>
      <c r="AY98" s="245"/>
      <c r="BA98" s="245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8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8"/>
      <c r="DZ98" s="246"/>
      <c r="EA98" s="246"/>
      <c r="EB98" s="246"/>
      <c r="EC98" s="246"/>
      <c r="ED98" s="246"/>
      <c r="EE98" s="246"/>
      <c r="EF98" s="246"/>
      <c r="EG98" s="246"/>
      <c r="EH98" s="246"/>
      <c r="EI98" s="246"/>
      <c r="EJ98" s="246"/>
      <c r="EK98" s="246"/>
      <c r="EL98" s="246"/>
      <c r="EM98" s="246"/>
      <c r="EN98" s="246"/>
      <c r="EO98" s="246"/>
      <c r="EP98" s="246"/>
      <c r="EQ98" s="246"/>
      <c r="ER98" s="246"/>
    </row>
    <row r="99" s="1" customFormat="1" customHeight="1" spans="2:148"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AL99" s="245"/>
      <c r="AN99" s="245"/>
      <c r="AP99" s="245"/>
      <c r="AR99" s="245"/>
      <c r="AU99" s="245"/>
      <c r="AW99" s="245"/>
      <c r="AY99" s="245"/>
      <c r="BA99" s="245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6"/>
      <c r="DA99" s="246"/>
      <c r="DB99" s="246"/>
      <c r="DC99" s="246"/>
      <c r="DD99" s="246"/>
      <c r="DE99" s="246"/>
      <c r="DF99" s="246"/>
      <c r="DG99" s="246"/>
      <c r="DH99" s="246"/>
      <c r="DI99" s="248"/>
      <c r="DJ99" s="246"/>
      <c r="DK99" s="246"/>
      <c r="DL99" s="246"/>
      <c r="DM99" s="246"/>
      <c r="DN99" s="246"/>
      <c r="DO99" s="246"/>
      <c r="DP99" s="246"/>
      <c r="DQ99" s="246"/>
      <c r="DR99" s="246"/>
      <c r="DS99" s="246"/>
      <c r="DT99" s="246"/>
      <c r="DU99" s="246"/>
      <c r="DV99" s="246"/>
      <c r="DW99" s="246"/>
      <c r="DX99" s="246"/>
      <c r="DY99" s="248"/>
      <c r="DZ99" s="246"/>
      <c r="EA99" s="246"/>
      <c r="EB99" s="246"/>
      <c r="EC99" s="246"/>
      <c r="ED99" s="246"/>
      <c r="EE99" s="246"/>
      <c r="EF99" s="246"/>
      <c r="EG99" s="246"/>
      <c r="EH99" s="246"/>
      <c r="EI99" s="246"/>
      <c r="EJ99" s="246"/>
      <c r="EK99" s="246"/>
      <c r="EL99" s="246"/>
      <c r="EM99" s="246"/>
      <c r="EN99" s="246"/>
      <c r="EO99" s="246"/>
      <c r="EP99" s="246"/>
      <c r="EQ99" s="246"/>
      <c r="ER99" s="246"/>
    </row>
    <row r="100" s="1" customFormat="1" customHeight="1" spans="2:148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AL100" s="245"/>
      <c r="AN100" s="245"/>
      <c r="AP100" s="245"/>
      <c r="AR100" s="245"/>
      <c r="AU100" s="245"/>
      <c r="AW100" s="245"/>
      <c r="AY100" s="245"/>
      <c r="BA100" s="245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8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8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</row>
    <row r="101" s="1" customFormat="1" customHeight="1" spans="2:148"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AL101" s="245"/>
      <c r="AN101" s="245"/>
      <c r="AP101" s="245"/>
      <c r="AR101" s="245"/>
      <c r="AU101" s="245"/>
      <c r="AW101" s="245"/>
      <c r="AY101" s="245"/>
      <c r="BA101" s="245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46"/>
      <c r="CO101" s="246"/>
      <c r="CP101" s="246"/>
      <c r="CQ101" s="246"/>
      <c r="CR101" s="246"/>
      <c r="CS101" s="246"/>
      <c r="CT101" s="246"/>
      <c r="CU101" s="246"/>
      <c r="CV101" s="246"/>
      <c r="CW101" s="246"/>
      <c r="CX101" s="246"/>
      <c r="CY101" s="246"/>
      <c r="CZ101" s="246"/>
      <c r="DA101" s="246"/>
      <c r="DB101" s="246"/>
      <c r="DC101" s="246"/>
      <c r="DD101" s="246"/>
      <c r="DE101" s="246"/>
      <c r="DF101" s="246"/>
      <c r="DG101" s="246"/>
      <c r="DH101" s="246"/>
      <c r="DI101" s="248"/>
      <c r="DJ101" s="246"/>
      <c r="DK101" s="246"/>
      <c r="DL101" s="246"/>
      <c r="DM101" s="246"/>
      <c r="DN101" s="246"/>
      <c r="DO101" s="246"/>
      <c r="DP101" s="246"/>
      <c r="DQ101" s="246"/>
      <c r="DR101" s="246"/>
      <c r="DS101" s="246"/>
      <c r="DT101" s="246"/>
      <c r="DU101" s="246"/>
      <c r="DV101" s="246"/>
      <c r="DW101" s="246"/>
      <c r="DX101" s="246"/>
      <c r="DY101" s="248"/>
      <c r="DZ101" s="246"/>
      <c r="EA101" s="246"/>
      <c r="EB101" s="246"/>
      <c r="EC101" s="246"/>
      <c r="ED101" s="246"/>
      <c r="EE101" s="246"/>
      <c r="EF101" s="246"/>
      <c r="EG101" s="246"/>
      <c r="EH101" s="246"/>
      <c r="EI101" s="246"/>
      <c r="EJ101" s="246"/>
      <c r="EK101" s="246"/>
      <c r="EL101" s="246"/>
      <c r="EM101" s="246"/>
      <c r="EN101" s="246"/>
      <c r="EO101" s="246"/>
      <c r="EP101" s="246"/>
      <c r="EQ101" s="246"/>
      <c r="ER101" s="246"/>
    </row>
    <row r="102" s="1" customFormat="1" customHeight="1" spans="2:148"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AL102" s="245"/>
      <c r="AN102" s="245"/>
      <c r="AP102" s="245"/>
      <c r="AR102" s="245"/>
      <c r="AU102" s="245"/>
      <c r="AW102" s="245"/>
      <c r="AY102" s="245"/>
      <c r="BA102" s="245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R102" s="246"/>
      <c r="CS102" s="246"/>
      <c r="CT102" s="246"/>
      <c r="CU102" s="246"/>
      <c r="CV102" s="246"/>
      <c r="CW102" s="246"/>
      <c r="CX102" s="246"/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8"/>
      <c r="DJ102" s="246"/>
      <c r="DK102" s="246"/>
      <c r="DL102" s="246"/>
      <c r="DM102" s="246"/>
      <c r="DN102" s="246"/>
      <c r="DO102" s="246"/>
      <c r="DP102" s="246"/>
      <c r="DQ102" s="246"/>
      <c r="DR102" s="246"/>
      <c r="DS102" s="246"/>
      <c r="DT102" s="246"/>
      <c r="DU102" s="246"/>
      <c r="DV102" s="246"/>
      <c r="DW102" s="246"/>
      <c r="DX102" s="246"/>
      <c r="DY102" s="248"/>
      <c r="DZ102" s="246"/>
      <c r="EA102" s="246"/>
      <c r="EB102" s="246"/>
      <c r="EC102" s="246"/>
      <c r="ED102" s="246"/>
      <c r="EE102" s="246"/>
      <c r="EF102" s="246"/>
      <c r="EG102" s="246"/>
      <c r="EH102" s="246"/>
      <c r="EI102" s="246"/>
      <c r="EJ102" s="246"/>
      <c r="EK102" s="246"/>
      <c r="EL102" s="246"/>
      <c r="EM102" s="246"/>
      <c r="EN102" s="246"/>
      <c r="EO102" s="246"/>
      <c r="EP102" s="246"/>
      <c r="EQ102" s="246"/>
      <c r="ER102" s="246"/>
    </row>
    <row r="103" s="1" customFormat="1" customHeight="1" spans="2:148"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AL103" s="245"/>
      <c r="AN103" s="245"/>
      <c r="AP103" s="245"/>
      <c r="AR103" s="245"/>
      <c r="AU103" s="245"/>
      <c r="AW103" s="245"/>
      <c r="AY103" s="245"/>
      <c r="BA103" s="245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8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8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</row>
    <row r="104" s="1" customFormat="1" customHeight="1" spans="2:148"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AL104" s="245"/>
      <c r="AN104" s="245"/>
      <c r="AP104" s="245"/>
      <c r="AR104" s="245"/>
      <c r="AU104" s="245"/>
      <c r="AW104" s="245"/>
      <c r="AY104" s="245"/>
      <c r="BA104" s="245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8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8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</row>
    <row r="105" s="1" customFormat="1" customHeight="1" spans="2:148"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AL105" s="245"/>
      <c r="AN105" s="245"/>
      <c r="AP105" s="245"/>
      <c r="AR105" s="245"/>
      <c r="AU105" s="245"/>
      <c r="AW105" s="245"/>
      <c r="AY105" s="245"/>
      <c r="BA105" s="245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  <c r="DB105" s="246"/>
      <c r="DC105" s="246"/>
      <c r="DD105" s="246"/>
      <c r="DE105" s="246"/>
      <c r="DF105" s="246"/>
      <c r="DG105" s="246"/>
      <c r="DH105" s="246"/>
      <c r="DI105" s="248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8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</row>
    <row r="106" s="1" customFormat="1" customHeight="1" spans="2:148"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AL106" s="245"/>
      <c r="AN106" s="245"/>
      <c r="AP106" s="245"/>
      <c r="AR106" s="245"/>
      <c r="AU106" s="245"/>
      <c r="AW106" s="245"/>
      <c r="AY106" s="245"/>
      <c r="BA106" s="245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  <c r="DB106" s="246"/>
      <c r="DC106" s="246"/>
      <c r="DD106" s="246"/>
      <c r="DE106" s="246"/>
      <c r="DF106" s="246"/>
      <c r="DG106" s="246"/>
      <c r="DH106" s="246"/>
      <c r="DI106" s="248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8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</row>
    <row r="107" s="1" customFormat="1" customHeight="1" spans="2:148"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AL107" s="245"/>
      <c r="AN107" s="245"/>
      <c r="AP107" s="245"/>
      <c r="AR107" s="245"/>
      <c r="AU107" s="245"/>
      <c r="AW107" s="245"/>
      <c r="AY107" s="245"/>
      <c r="BA107" s="245"/>
      <c r="CD107" s="246"/>
      <c r="CE107" s="246"/>
      <c r="CF107" s="246"/>
      <c r="CG107" s="246"/>
      <c r="CH107" s="246"/>
      <c r="CI107" s="246"/>
      <c r="CJ107" s="246"/>
      <c r="CK107" s="246"/>
      <c r="CL107" s="246"/>
      <c r="CM107" s="246"/>
      <c r="CN107" s="246"/>
      <c r="CO107" s="246"/>
      <c r="CP107" s="246"/>
      <c r="CQ107" s="246"/>
      <c r="CR107" s="246"/>
      <c r="CS107" s="246"/>
      <c r="CT107" s="246"/>
      <c r="CU107" s="246"/>
      <c r="CV107" s="246"/>
      <c r="CW107" s="246"/>
      <c r="CX107" s="246"/>
      <c r="CY107" s="246"/>
      <c r="CZ107" s="246"/>
      <c r="DA107" s="246"/>
      <c r="DB107" s="246"/>
      <c r="DC107" s="246"/>
      <c r="DD107" s="246"/>
      <c r="DE107" s="246"/>
      <c r="DF107" s="246"/>
      <c r="DG107" s="246"/>
      <c r="DH107" s="246"/>
      <c r="DI107" s="248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6"/>
      <c r="DY107" s="248"/>
      <c r="DZ107" s="246"/>
      <c r="EA107" s="246"/>
      <c r="EB107" s="246"/>
      <c r="EC107" s="246"/>
      <c r="ED107" s="246"/>
      <c r="EE107" s="246"/>
      <c r="EF107" s="246"/>
      <c r="EG107" s="246"/>
      <c r="EH107" s="246"/>
      <c r="EI107" s="246"/>
      <c r="EJ107" s="246"/>
      <c r="EK107" s="246"/>
      <c r="EL107" s="246"/>
      <c r="EM107" s="246"/>
      <c r="EN107" s="246"/>
      <c r="EO107" s="246"/>
      <c r="EP107" s="246"/>
      <c r="EQ107" s="246"/>
      <c r="ER107" s="246"/>
    </row>
    <row r="108" s="1" customFormat="1" customHeight="1" spans="2:148"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AL108" s="245"/>
      <c r="AN108" s="245"/>
      <c r="AP108" s="245"/>
      <c r="AR108" s="245"/>
      <c r="AU108" s="245"/>
      <c r="AW108" s="245"/>
      <c r="AY108" s="245"/>
      <c r="BA108" s="245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8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8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</row>
    <row r="109" s="1" customFormat="1" customHeight="1" spans="2:148"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AL109" s="245"/>
      <c r="AN109" s="245"/>
      <c r="AP109" s="245"/>
      <c r="AR109" s="245"/>
      <c r="AU109" s="245"/>
      <c r="AW109" s="245"/>
      <c r="AY109" s="245"/>
      <c r="BA109" s="245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8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8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</row>
    <row r="110" s="1" customFormat="1" customHeight="1" spans="2:148"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AL110" s="245"/>
      <c r="AN110" s="245"/>
      <c r="AP110" s="245"/>
      <c r="AR110" s="245"/>
      <c r="AU110" s="245"/>
      <c r="AW110" s="245"/>
      <c r="AY110" s="245"/>
      <c r="BA110" s="245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R110" s="246"/>
      <c r="CS110" s="246"/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246"/>
      <c r="DI110" s="248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8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</row>
    <row r="111" s="1" customFormat="1" customHeight="1" spans="2:148"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AL111" s="245"/>
      <c r="AN111" s="245"/>
      <c r="AP111" s="245"/>
      <c r="AR111" s="245"/>
      <c r="AU111" s="245"/>
      <c r="AW111" s="245"/>
      <c r="AY111" s="245"/>
      <c r="BA111" s="245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R111" s="246"/>
      <c r="CS111" s="246"/>
      <c r="CT111" s="246"/>
      <c r="CU111" s="246"/>
      <c r="CV111" s="246"/>
      <c r="CW111" s="246"/>
      <c r="CX111" s="246"/>
      <c r="CY111" s="246"/>
      <c r="CZ111" s="246"/>
      <c r="DA111" s="246"/>
      <c r="DB111" s="246"/>
      <c r="DC111" s="246"/>
      <c r="DD111" s="246"/>
      <c r="DE111" s="246"/>
      <c r="DF111" s="246"/>
      <c r="DG111" s="246"/>
      <c r="DH111" s="246"/>
      <c r="DI111" s="248"/>
      <c r="DJ111" s="246"/>
      <c r="DK111" s="246"/>
      <c r="DL111" s="246"/>
      <c r="DM111" s="246"/>
      <c r="DN111" s="246"/>
      <c r="DO111" s="246"/>
      <c r="DP111" s="246"/>
      <c r="DQ111" s="246"/>
      <c r="DR111" s="246"/>
      <c r="DS111" s="246"/>
      <c r="DT111" s="246"/>
      <c r="DU111" s="246"/>
      <c r="DV111" s="246"/>
      <c r="DW111" s="246"/>
      <c r="DX111" s="246"/>
      <c r="DY111" s="248"/>
      <c r="DZ111" s="246"/>
      <c r="EA111" s="246"/>
      <c r="EB111" s="246"/>
      <c r="EC111" s="246"/>
      <c r="ED111" s="246"/>
      <c r="EE111" s="246"/>
      <c r="EF111" s="246"/>
      <c r="EG111" s="246"/>
      <c r="EH111" s="246"/>
      <c r="EI111" s="246"/>
      <c r="EJ111" s="246"/>
      <c r="EK111" s="246"/>
      <c r="EL111" s="246"/>
      <c r="EM111" s="246"/>
      <c r="EN111" s="246"/>
      <c r="EO111" s="246"/>
      <c r="EP111" s="246"/>
      <c r="EQ111" s="246"/>
      <c r="ER111" s="246"/>
    </row>
    <row r="112" s="1" customFormat="1" customHeight="1" spans="2:148"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AL112" s="245"/>
      <c r="AN112" s="245"/>
      <c r="AP112" s="245"/>
      <c r="AR112" s="245"/>
      <c r="AU112" s="245"/>
      <c r="AW112" s="245"/>
      <c r="AY112" s="245"/>
      <c r="BA112" s="245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6"/>
      <c r="DE112" s="246"/>
      <c r="DF112" s="246"/>
      <c r="DG112" s="246"/>
      <c r="DH112" s="246"/>
      <c r="DI112" s="248"/>
      <c r="DJ112" s="246"/>
      <c r="DK112" s="246"/>
      <c r="DL112" s="246"/>
      <c r="DM112" s="246"/>
      <c r="DN112" s="246"/>
      <c r="DO112" s="246"/>
      <c r="DP112" s="246"/>
      <c r="DQ112" s="246"/>
      <c r="DR112" s="246"/>
      <c r="DS112" s="246"/>
      <c r="DT112" s="246"/>
      <c r="DU112" s="246"/>
      <c r="DV112" s="246"/>
      <c r="DW112" s="246"/>
      <c r="DX112" s="246"/>
      <c r="DY112" s="248"/>
      <c r="DZ112" s="246"/>
      <c r="EA112" s="246"/>
      <c r="EB112" s="246"/>
      <c r="EC112" s="246"/>
      <c r="ED112" s="246"/>
      <c r="EE112" s="246"/>
      <c r="EF112" s="246"/>
      <c r="EG112" s="246"/>
      <c r="EH112" s="246"/>
      <c r="EI112" s="246"/>
      <c r="EJ112" s="246"/>
      <c r="EK112" s="246"/>
      <c r="EL112" s="246"/>
      <c r="EM112" s="246"/>
      <c r="EN112" s="246"/>
      <c r="EO112" s="246"/>
      <c r="EP112" s="246"/>
      <c r="EQ112" s="246"/>
      <c r="ER112" s="246"/>
    </row>
    <row r="113" s="1" customFormat="1" customHeight="1" spans="2:148"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AL113" s="245"/>
      <c r="AN113" s="245"/>
      <c r="AP113" s="245"/>
      <c r="AR113" s="245"/>
      <c r="AU113" s="245"/>
      <c r="AW113" s="245"/>
      <c r="AY113" s="245"/>
      <c r="BA113" s="245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8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8"/>
      <c r="DZ113" s="246"/>
      <c r="EA113" s="246"/>
      <c r="EB113" s="246"/>
      <c r="EC113" s="246"/>
      <c r="ED113" s="246"/>
      <c r="EE113" s="246"/>
      <c r="EF113" s="246"/>
      <c r="EG113" s="246"/>
      <c r="EH113" s="246"/>
      <c r="EI113" s="246"/>
      <c r="EJ113" s="246"/>
      <c r="EK113" s="246"/>
      <c r="EL113" s="246"/>
      <c r="EM113" s="246"/>
      <c r="EN113" s="246"/>
      <c r="EO113" s="246"/>
      <c r="EP113" s="246"/>
      <c r="EQ113" s="246"/>
      <c r="ER113" s="246"/>
    </row>
    <row r="114" s="1" customFormat="1" customHeight="1" spans="2:148"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AL114" s="245"/>
      <c r="AN114" s="245"/>
      <c r="AP114" s="245"/>
      <c r="AR114" s="245"/>
      <c r="AU114" s="245"/>
      <c r="AW114" s="245"/>
      <c r="AY114" s="245"/>
      <c r="BA114" s="245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6"/>
      <c r="DE114" s="246"/>
      <c r="DF114" s="246"/>
      <c r="DG114" s="246"/>
      <c r="DH114" s="246"/>
      <c r="DI114" s="248"/>
      <c r="DJ114" s="246"/>
      <c r="DK114" s="246"/>
      <c r="DL114" s="246"/>
      <c r="DM114" s="246"/>
      <c r="DN114" s="246"/>
      <c r="DO114" s="246"/>
      <c r="DP114" s="246"/>
      <c r="DQ114" s="246"/>
      <c r="DR114" s="246"/>
      <c r="DS114" s="246"/>
      <c r="DT114" s="246"/>
      <c r="DU114" s="246"/>
      <c r="DV114" s="246"/>
      <c r="DW114" s="246"/>
      <c r="DX114" s="246"/>
      <c r="DY114" s="248"/>
      <c r="DZ114" s="246"/>
      <c r="EA114" s="246"/>
      <c r="EB114" s="246"/>
      <c r="EC114" s="246"/>
      <c r="ED114" s="246"/>
      <c r="EE114" s="246"/>
      <c r="EF114" s="246"/>
      <c r="EG114" s="246"/>
      <c r="EH114" s="246"/>
      <c r="EI114" s="246"/>
      <c r="EJ114" s="246"/>
      <c r="EK114" s="246"/>
      <c r="EL114" s="246"/>
      <c r="EM114" s="246"/>
      <c r="EN114" s="246"/>
      <c r="EO114" s="246"/>
      <c r="EP114" s="246"/>
      <c r="EQ114" s="246"/>
      <c r="ER114" s="246"/>
    </row>
    <row r="115" s="2" customFormat="1" customHeight="1" spans="2:193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AL115" s="244"/>
      <c r="AN115" s="244"/>
      <c r="AP115" s="244"/>
      <c r="AR115" s="244"/>
      <c r="AU115" s="244"/>
      <c r="AW115" s="244"/>
      <c r="AY115" s="244"/>
      <c r="BA115" s="244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247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247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FV115" s="14"/>
      <c r="GC115" s="1"/>
      <c r="GD115" s="14"/>
      <c r="GK115" s="1"/>
    </row>
    <row r="116" s="2" customFormat="1" customHeight="1" spans="2:193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AL116" s="244"/>
      <c r="AN116" s="244"/>
      <c r="AP116" s="244"/>
      <c r="AR116" s="244"/>
      <c r="AU116" s="244"/>
      <c r="AW116" s="244"/>
      <c r="AY116" s="244"/>
      <c r="BA116" s="244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247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247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8"/>
      <c r="ER116" s="178"/>
      <c r="FV116" s="14"/>
      <c r="GC116" s="1"/>
      <c r="GD116" s="14"/>
      <c r="GK116" s="1"/>
    </row>
    <row r="117" s="2" customFormat="1" customHeight="1" spans="2:193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AL117" s="244"/>
      <c r="AN117" s="244"/>
      <c r="AP117" s="244"/>
      <c r="AR117" s="244"/>
      <c r="AU117" s="244"/>
      <c r="AW117" s="244"/>
      <c r="AY117" s="244"/>
      <c r="BA117" s="244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247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247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  <c r="EO117" s="178"/>
      <c r="EP117" s="178"/>
      <c r="EQ117" s="178"/>
      <c r="ER117" s="178"/>
      <c r="FV117" s="14"/>
      <c r="GC117" s="1"/>
      <c r="GD117" s="14"/>
      <c r="GK117" s="1"/>
    </row>
    <row r="118" s="2" customFormat="1" customHeight="1" spans="2:193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AL118" s="244"/>
      <c r="AN118" s="244"/>
      <c r="AP118" s="244"/>
      <c r="AR118" s="244"/>
      <c r="AU118" s="244"/>
      <c r="AW118" s="244"/>
      <c r="AY118" s="244"/>
      <c r="BA118" s="244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247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247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FV118" s="14"/>
      <c r="GC118" s="1"/>
      <c r="GD118" s="14"/>
      <c r="GK118" s="1"/>
    </row>
    <row r="119" s="2" customFormat="1" customHeight="1" spans="2:193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AL119" s="244"/>
      <c r="AN119" s="244"/>
      <c r="AP119" s="244"/>
      <c r="AR119" s="244"/>
      <c r="AU119" s="244"/>
      <c r="AW119" s="244"/>
      <c r="AY119" s="244"/>
      <c r="BA119" s="244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247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247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FV119" s="14"/>
      <c r="GC119" s="1"/>
      <c r="GD119" s="14"/>
      <c r="GK119" s="1"/>
    </row>
    <row r="120" s="2" customFormat="1" customHeight="1" spans="2:193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AL120" s="244"/>
      <c r="AN120" s="244"/>
      <c r="AP120" s="244"/>
      <c r="AR120" s="244"/>
      <c r="AU120" s="244"/>
      <c r="AW120" s="244"/>
      <c r="AY120" s="244"/>
      <c r="BA120" s="244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247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247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78"/>
      <c r="ER120" s="178"/>
      <c r="FV120" s="14"/>
      <c r="GC120" s="1"/>
      <c r="GD120" s="14"/>
      <c r="GK120" s="1"/>
    </row>
    <row r="121" s="2" customFormat="1" customHeight="1" spans="2:193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AL121" s="244"/>
      <c r="AN121" s="244"/>
      <c r="AP121" s="244"/>
      <c r="AR121" s="244"/>
      <c r="AU121" s="244"/>
      <c r="AW121" s="244"/>
      <c r="AY121" s="244"/>
      <c r="BA121" s="244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247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247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8"/>
      <c r="ER121" s="178"/>
      <c r="FV121" s="14"/>
      <c r="GC121" s="1"/>
      <c r="GD121" s="14"/>
      <c r="GK121" s="1"/>
    </row>
    <row r="122" s="2" customFormat="1" customHeight="1" spans="2:193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AL122" s="244"/>
      <c r="AN122" s="244"/>
      <c r="AP122" s="244"/>
      <c r="AR122" s="244"/>
      <c r="AU122" s="244"/>
      <c r="AW122" s="244"/>
      <c r="AY122" s="244"/>
      <c r="BA122" s="244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247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247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78"/>
      <c r="ER122" s="178"/>
      <c r="FV122" s="14"/>
      <c r="GC122" s="1"/>
      <c r="GD122" s="14"/>
      <c r="GK122" s="1"/>
    </row>
    <row r="123" s="2" customFormat="1" customHeight="1" spans="2:193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AL123" s="244"/>
      <c r="AN123" s="244"/>
      <c r="AP123" s="244"/>
      <c r="AR123" s="244"/>
      <c r="AU123" s="244"/>
      <c r="AW123" s="244"/>
      <c r="AY123" s="244"/>
      <c r="BA123" s="244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247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247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8"/>
      <c r="ER123" s="178"/>
      <c r="FV123" s="14"/>
      <c r="GC123" s="1"/>
      <c r="GD123" s="14"/>
      <c r="GK123" s="1"/>
    </row>
    <row r="124" s="2" customFormat="1" customHeight="1" spans="2:193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AL124" s="244"/>
      <c r="AN124" s="244"/>
      <c r="AP124" s="244"/>
      <c r="AR124" s="244"/>
      <c r="AU124" s="244"/>
      <c r="AW124" s="244"/>
      <c r="AY124" s="244"/>
      <c r="BA124" s="244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247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247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FV124" s="14"/>
      <c r="GC124" s="1"/>
      <c r="GD124" s="14"/>
      <c r="GK124" s="1"/>
    </row>
    <row r="125" s="2" customFormat="1" customHeight="1" spans="2:193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AL125" s="244"/>
      <c r="AN125" s="244"/>
      <c r="AP125" s="244"/>
      <c r="AR125" s="244"/>
      <c r="AU125" s="244"/>
      <c r="AW125" s="244"/>
      <c r="AY125" s="244"/>
      <c r="BA125" s="244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247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247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FV125" s="14"/>
      <c r="GC125" s="1"/>
      <c r="GD125" s="14"/>
      <c r="GK125" s="1"/>
    </row>
    <row r="126" s="2" customFormat="1" customHeight="1" spans="2:193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AL126" s="244"/>
      <c r="AN126" s="244"/>
      <c r="AP126" s="244"/>
      <c r="AR126" s="244"/>
      <c r="AU126" s="244"/>
      <c r="AW126" s="244"/>
      <c r="AY126" s="244"/>
      <c r="BA126" s="244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247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247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78"/>
      <c r="ER126" s="178"/>
      <c r="FV126" s="14"/>
      <c r="GC126" s="1"/>
      <c r="GD126" s="14"/>
      <c r="GK126" s="1"/>
    </row>
    <row r="127" s="2" customFormat="1" customHeight="1" spans="2:193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AL127" s="244"/>
      <c r="AN127" s="244"/>
      <c r="AP127" s="244"/>
      <c r="AR127" s="244"/>
      <c r="AU127" s="244"/>
      <c r="AW127" s="244"/>
      <c r="AY127" s="244"/>
      <c r="BA127" s="244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247"/>
      <c r="DJ127" s="178"/>
      <c r="DK127" s="178"/>
      <c r="DL127" s="178"/>
      <c r="DM127" s="178"/>
      <c r="DN127" s="178"/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247"/>
      <c r="DZ127" s="178"/>
      <c r="EA127" s="178"/>
      <c r="EB127" s="178"/>
      <c r="EC127" s="178"/>
      <c r="ED127" s="178"/>
      <c r="EE127" s="178"/>
      <c r="EF127" s="178"/>
      <c r="EG127" s="178"/>
      <c r="EH127" s="178"/>
      <c r="EI127" s="178"/>
      <c r="EJ127" s="178"/>
      <c r="EK127" s="178"/>
      <c r="EL127" s="178"/>
      <c r="EM127" s="178"/>
      <c r="EN127" s="178"/>
      <c r="EO127" s="178"/>
      <c r="EP127" s="178"/>
      <c r="EQ127" s="178"/>
      <c r="ER127" s="178"/>
      <c r="FV127" s="14"/>
      <c r="GC127" s="1"/>
      <c r="GD127" s="14"/>
      <c r="GK127" s="1"/>
    </row>
    <row r="128" s="2" customFormat="1" customHeight="1" spans="2:193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AL128" s="244"/>
      <c r="AN128" s="244"/>
      <c r="AP128" s="244"/>
      <c r="AR128" s="244"/>
      <c r="AU128" s="244"/>
      <c r="AW128" s="244"/>
      <c r="AY128" s="244"/>
      <c r="BA128" s="244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247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247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78"/>
      <c r="ER128" s="178"/>
      <c r="FV128" s="14"/>
      <c r="GC128" s="1"/>
      <c r="GD128" s="14"/>
      <c r="GK128" s="1"/>
    </row>
    <row r="129" s="2" customFormat="1" customHeight="1" spans="2:193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AL129" s="244"/>
      <c r="AN129" s="244"/>
      <c r="AP129" s="244"/>
      <c r="AR129" s="244"/>
      <c r="AU129" s="244"/>
      <c r="AW129" s="244"/>
      <c r="AY129" s="244"/>
      <c r="BA129" s="244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247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247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78"/>
      <c r="ER129" s="178"/>
      <c r="FV129" s="14"/>
      <c r="GC129" s="1"/>
      <c r="GD129" s="14"/>
      <c r="GK129" s="1"/>
    </row>
    <row r="130" s="2" customFormat="1" customHeight="1" spans="2:193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AL130" s="244"/>
      <c r="AN130" s="244"/>
      <c r="AP130" s="244"/>
      <c r="AR130" s="244"/>
      <c r="AU130" s="244"/>
      <c r="AW130" s="244"/>
      <c r="AY130" s="244"/>
      <c r="BA130" s="244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247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247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8"/>
      <c r="EO130" s="178"/>
      <c r="EP130" s="178"/>
      <c r="EQ130" s="178"/>
      <c r="ER130" s="178"/>
      <c r="FV130" s="14"/>
      <c r="GC130" s="1"/>
      <c r="GD130" s="14"/>
      <c r="GK130" s="1"/>
    </row>
    <row r="131" s="2" customFormat="1" customHeight="1" spans="2:193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AL131" s="244"/>
      <c r="AN131" s="244"/>
      <c r="AP131" s="244"/>
      <c r="AR131" s="244"/>
      <c r="AU131" s="244"/>
      <c r="AW131" s="244"/>
      <c r="AY131" s="244"/>
      <c r="BA131" s="244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247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247"/>
      <c r="DZ131" s="178"/>
      <c r="EA131" s="178"/>
      <c r="EB131" s="178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178"/>
      <c r="EO131" s="178"/>
      <c r="EP131" s="178"/>
      <c r="EQ131" s="178"/>
      <c r="ER131" s="178"/>
      <c r="FV131" s="14"/>
      <c r="GC131" s="1"/>
      <c r="GD131" s="14"/>
      <c r="GK131" s="1"/>
    </row>
    <row r="132" s="2" customFormat="1" customHeight="1" spans="2:193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AL132" s="244"/>
      <c r="AN132" s="244"/>
      <c r="AP132" s="244"/>
      <c r="AR132" s="244"/>
      <c r="AU132" s="244"/>
      <c r="AW132" s="244"/>
      <c r="AY132" s="244"/>
      <c r="BA132" s="244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247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247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8"/>
      <c r="ER132" s="178"/>
      <c r="FV132" s="14"/>
      <c r="GC132" s="1"/>
      <c r="GD132" s="14"/>
      <c r="GK132" s="1"/>
    </row>
    <row r="133" s="2" customFormat="1" customHeight="1" spans="2:193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AL133" s="244"/>
      <c r="AN133" s="244"/>
      <c r="AP133" s="244"/>
      <c r="AR133" s="244"/>
      <c r="AU133" s="244"/>
      <c r="AW133" s="244"/>
      <c r="AY133" s="244"/>
      <c r="BA133" s="244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247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247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FV133" s="14"/>
      <c r="GC133" s="1"/>
      <c r="GD133" s="14"/>
      <c r="GK133" s="1"/>
    </row>
    <row r="134" s="2" customFormat="1" customHeight="1" spans="2:193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AL134" s="244"/>
      <c r="AN134" s="244"/>
      <c r="AP134" s="244"/>
      <c r="AR134" s="244"/>
      <c r="AU134" s="244"/>
      <c r="AW134" s="244"/>
      <c r="AY134" s="244"/>
      <c r="BA134" s="244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247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247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FV134" s="14"/>
      <c r="GC134" s="1"/>
      <c r="GD134" s="14"/>
      <c r="GK134" s="1"/>
    </row>
    <row r="135" s="2" customFormat="1" customHeight="1" spans="2:193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AL135" s="244"/>
      <c r="AN135" s="244"/>
      <c r="AP135" s="244"/>
      <c r="AR135" s="244"/>
      <c r="AU135" s="244"/>
      <c r="AW135" s="244"/>
      <c r="AY135" s="244"/>
      <c r="BA135" s="244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247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247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FV135" s="14"/>
      <c r="GC135" s="1"/>
      <c r="GD135" s="14"/>
      <c r="GK135" s="1"/>
    </row>
    <row r="136" s="2" customFormat="1" customHeight="1" spans="2:193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AL136" s="244"/>
      <c r="AN136" s="244"/>
      <c r="AP136" s="244"/>
      <c r="AR136" s="244"/>
      <c r="AU136" s="244"/>
      <c r="AW136" s="244"/>
      <c r="AY136" s="244"/>
      <c r="BA136" s="244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247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247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  <c r="EO136" s="178"/>
      <c r="EP136" s="178"/>
      <c r="EQ136" s="178"/>
      <c r="ER136" s="178"/>
      <c r="FV136" s="14"/>
      <c r="GC136" s="1"/>
      <c r="GD136" s="14"/>
      <c r="GK136" s="1"/>
    </row>
    <row r="137" s="2" customFormat="1" customHeight="1" spans="2:193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AL137" s="244"/>
      <c r="AN137" s="244"/>
      <c r="AP137" s="244"/>
      <c r="AR137" s="244"/>
      <c r="AU137" s="244"/>
      <c r="AW137" s="244"/>
      <c r="AY137" s="244"/>
      <c r="BA137" s="244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247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247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  <c r="EO137" s="178"/>
      <c r="EP137" s="178"/>
      <c r="EQ137" s="178"/>
      <c r="ER137" s="178"/>
      <c r="FV137" s="14"/>
      <c r="GC137" s="1"/>
      <c r="GD137" s="14"/>
      <c r="GK137" s="1"/>
    </row>
    <row r="138" s="2" customFormat="1" customHeight="1" spans="2:193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AL138" s="244"/>
      <c r="AN138" s="244"/>
      <c r="AP138" s="244"/>
      <c r="AR138" s="244"/>
      <c r="AU138" s="244"/>
      <c r="AW138" s="244"/>
      <c r="AY138" s="244"/>
      <c r="BA138" s="244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247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247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78"/>
      <c r="ER138" s="178"/>
      <c r="FV138" s="14"/>
      <c r="GC138" s="1"/>
      <c r="GD138" s="14"/>
      <c r="GK138" s="1"/>
    </row>
    <row r="139" s="2" customFormat="1" customHeight="1" spans="2:193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AL139" s="244"/>
      <c r="AN139" s="244"/>
      <c r="AP139" s="244"/>
      <c r="AR139" s="244"/>
      <c r="AU139" s="244"/>
      <c r="AW139" s="244"/>
      <c r="AY139" s="244"/>
      <c r="BA139" s="244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247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247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78"/>
      <c r="ER139" s="178"/>
      <c r="FV139" s="14"/>
      <c r="GC139" s="1"/>
      <c r="GD139" s="14"/>
      <c r="GK139" s="1"/>
    </row>
    <row r="140" s="2" customFormat="1" customHeight="1" spans="2:193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AL140" s="244"/>
      <c r="AN140" s="244"/>
      <c r="AP140" s="244"/>
      <c r="AR140" s="244"/>
      <c r="AU140" s="244"/>
      <c r="AW140" s="244"/>
      <c r="AY140" s="244"/>
      <c r="BA140" s="244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247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247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FV140" s="14"/>
      <c r="GC140" s="1"/>
      <c r="GD140" s="14"/>
      <c r="GK140" s="1"/>
    </row>
    <row r="141" s="2" customFormat="1" customHeight="1" spans="2:193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AL141" s="244"/>
      <c r="AN141" s="244"/>
      <c r="AP141" s="244"/>
      <c r="AR141" s="244"/>
      <c r="AU141" s="244"/>
      <c r="AW141" s="244"/>
      <c r="AY141" s="244"/>
      <c r="BA141" s="244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247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247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FV141" s="14"/>
      <c r="GC141" s="1"/>
      <c r="GD141" s="14"/>
      <c r="GK141" s="1"/>
    </row>
    <row r="142" s="2" customFormat="1" customHeight="1" spans="2:193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AL142" s="244"/>
      <c r="AN142" s="244"/>
      <c r="AP142" s="244"/>
      <c r="AR142" s="244"/>
      <c r="AU142" s="244"/>
      <c r="AW142" s="244"/>
      <c r="AY142" s="244"/>
      <c r="BA142" s="244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247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247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FV142" s="14"/>
      <c r="GC142" s="1"/>
      <c r="GD142" s="14"/>
      <c r="GK142" s="1"/>
    </row>
    <row r="143" s="2" customFormat="1" customHeight="1" spans="2:193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AL143" s="244"/>
      <c r="AN143" s="244"/>
      <c r="AP143" s="244"/>
      <c r="AR143" s="244"/>
      <c r="AU143" s="244"/>
      <c r="AW143" s="244"/>
      <c r="AY143" s="244"/>
      <c r="BA143" s="244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247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247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FV143" s="14"/>
      <c r="GC143" s="1"/>
      <c r="GD143" s="14"/>
      <c r="GK143" s="1"/>
    </row>
    <row r="144" s="2" customFormat="1" customHeight="1" spans="2:193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AL144" s="244"/>
      <c r="AN144" s="244"/>
      <c r="AP144" s="244"/>
      <c r="AR144" s="244"/>
      <c r="AU144" s="244"/>
      <c r="AW144" s="244"/>
      <c r="AY144" s="244"/>
      <c r="BA144" s="244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247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247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8"/>
      <c r="ER144" s="178"/>
      <c r="FV144" s="14"/>
      <c r="GC144" s="1"/>
      <c r="GD144" s="14"/>
      <c r="GK144" s="1"/>
    </row>
    <row r="145" s="2" customFormat="1" customHeight="1" spans="2:193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AL145" s="244"/>
      <c r="AN145" s="244"/>
      <c r="AP145" s="244"/>
      <c r="AR145" s="244"/>
      <c r="AU145" s="244"/>
      <c r="AW145" s="244"/>
      <c r="AY145" s="244"/>
      <c r="BA145" s="244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247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247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8"/>
      <c r="ER145" s="178"/>
      <c r="FV145" s="14"/>
      <c r="GC145" s="1"/>
      <c r="GD145" s="14"/>
      <c r="GK145" s="1"/>
    </row>
    <row r="146" s="2" customFormat="1" customHeight="1" spans="2:193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AL146" s="244"/>
      <c r="AN146" s="244"/>
      <c r="AP146" s="244"/>
      <c r="AR146" s="244"/>
      <c r="AU146" s="244"/>
      <c r="AW146" s="244"/>
      <c r="AY146" s="244"/>
      <c r="BA146" s="244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247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247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8"/>
      <c r="EO146" s="178"/>
      <c r="EP146" s="178"/>
      <c r="EQ146" s="178"/>
      <c r="ER146" s="178"/>
      <c r="FV146" s="14"/>
      <c r="GC146" s="1"/>
      <c r="GD146" s="14"/>
      <c r="GK146" s="1"/>
    </row>
    <row r="147" s="2" customFormat="1" customHeight="1" spans="2:193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AL147" s="244"/>
      <c r="AN147" s="244"/>
      <c r="AP147" s="244"/>
      <c r="AR147" s="244"/>
      <c r="AU147" s="244"/>
      <c r="AW147" s="244"/>
      <c r="AY147" s="244"/>
      <c r="BA147" s="244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247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247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8"/>
      <c r="ER147" s="178"/>
      <c r="FV147" s="14"/>
      <c r="GC147" s="1"/>
      <c r="GD147" s="14"/>
      <c r="GK147" s="1"/>
    </row>
    <row r="148" s="2" customFormat="1" customHeight="1" spans="2:193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AL148" s="244"/>
      <c r="AN148" s="244"/>
      <c r="AP148" s="244"/>
      <c r="AR148" s="244"/>
      <c r="AU148" s="244"/>
      <c r="AW148" s="244"/>
      <c r="AY148" s="244"/>
      <c r="BA148" s="244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247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247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8"/>
      <c r="ER148" s="178"/>
      <c r="FV148" s="14"/>
      <c r="GC148" s="1"/>
      <c r="GD148" s="14"/>
      <c r="GK148" s="1"/>
    </row>
    <row r="149" s="2" customFormat="1" customHeight="1" spans="2:193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AL149" s="244"/>
      <c r="AN149" s="244"/>
      <c r="AP149" s="244"/>
      <c r="AR149" s="244"/>
      <c r="AU149" s="244"/>
      <c r="AW149" s="244"/>
      <c r="AY149" s="244"/>
      <c r="BA149" s="244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247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247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FV149" s="14"/>
      <c r="GC149" s="1"/>
      <c r="GD149" s="14"/>
      <c r="GK149" s="1"/>
    </row>
    <row r="150" s="2" customFormat="1" customHeight="1" spans="2:193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AL150" s="244"/>
      <c r="AN150" s="244"/>
      <c r="AP150" s="244"/>
      <c r="AR150" s="244"/>
      <c r="AU150" s="244"/>
      <c r="AW150" s="244"/>
      <c r="AY150" s="244"/>
      <c r="BA150" s="244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247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247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FV150" s="14"/>
      <c r="GC150" s="1"/>
      <c r="GD150" s="14"/>
      <c r="GK150" s="1"/>
    </row>
    <row r="151" s="2" customFormat="1" customHeight="1" spans="2:193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AL151" s="244"/>
      <c r="AN151" s="244"/>
      <c r="AP151" s="244"/>
      <c r="AR151" s="244"/>
      <c r="AU151" s="244"/>
      <c r="AW151" s="244"/>
      <c r="AY151" s="244"/>
      <c r="BA151" s="244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247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247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FV151" s="14"/>
      <c r="GC151" s="1"/>
      <c r="GD151" s="14"/>
      <c r="GK151" s="1"/>
    </row>
    <row r="152" s="2" customFormat="1" customHeight="1" spans="2:193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AL152" s="244"/>
      <c r="AN152" s="244"/>
      <c r="AP152" s="244"/>
      <c r="AR152" s="244"/>
      <c r="AU152" s="244"/>
      <c r="AW152" s="244"/>
      <c r="AY152" s="244"/>
      <c r="BA152" s="244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8"/>
      <c r="CS152" s="178"/>
      <c r="CT152" s="178"/>
      <c r="CU152" s="178"/>
      <c r="CV152" s="178"/>
      <c r="CW152" s="178"/>
      <c r="CX152" s="178"/>
      <c r="CY152" s="178"/>
      <c r="CZ152" s="178"/>
      <c r="DA152" s="178"/>
      <c r="DB152" s="178"/>
      <c r="DC152" s="178"/>
      <c r="DD152" s="178"/>
      <c r="DE152" s="178"/>
      <c r="DF152" s="178"/>
      <c r="DG152" s="178"/>
      <c r="DH152" s="178"/>
      <c r="DI152" s="247"/>
      <c r="DJ152" s="178"/>
      <c r="DK152" s="178"/>
      <c r="DL152" s="178"/>
      <c r="DM152" s="178"/>
      <c r="DN152" s="178"/>
      <c r="DO152" s="178"/>
      <c r="DP152" s="178"/>
      <c r="DQ152" s="178"/>
      <c r="DR152" s="178"/>
      <c r="DS152" s="178"/>
      <c r="DT152" s="178"/>
      <c r="DU152" s="178"/>
      <c r="DV152" s="178"/>
      <c r="DW152" s="178"/>
      <c r="DX152" s="178"/>
      <c r="DY152" s="247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178"/>
      <c r="EO152" s="178"/>
      <c r="EP152" s="178"/>
      <c r="EQ152" s="178"/>
      <c r="ER152" s="178"/>
      <c r="FV152" s="14"/>
      <c r="GC152" s="1"/>
      <c r="GD152" s="14"/>
      <c r="GK152" s="1"/>
    </row>
    <row r="153" s="2" customFormat="1" customHeight="1" spans="2:193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AL153" s="244"/>
      <c r="AN153" s="244"/>
      <c r="AP153" s="244"/>
      <c r="AR153" s="244"/>
      <c r="AU153" s="244"/>
      <c r="AW153" s="244"/>
      <c r="AY153" s="244"/>
      <c r="BA153" s="244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247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247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FV153" s="14"/>
      <c r="GC153" s="1"/>
      <c r="GD153" s="14"/>
      <c r="GK153" s="1"/>
    </row>
    <row r="154" s="2" customFormat="1" customHeight="1" spans="2:193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AL154" s="244"/>
      <c r="AN154" s="244"/>
      <c r="AP154" s="244"/>
      <c r="AR154" s="244"/>
      <c r="AU154" s="244"/>
      <c r="AW154" s="244"/>
      <c r="AY154" s="244"/>
      <c r="BA154" s="244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247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247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8"/>
      <c r="ER154" s="178"/>
      <c r="FV154" s="14"/>
      <c r="GC154" s="1"/>
      <c r="GD154" s="14"/>
      <c r="GK154" s="1"/>
    </row>
    <row r="155" s="2" customFormat="1" customHeight="1" spans="2:193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AL155" s="244"/>
      <c r="AN155" s="244"/>
      <c r="AP155" s="244"/>
      <c r="AR155" s="244"/>
      <c r="AU155" s="244"/>
      <c r="AW155" s="244"/>
      <c r="AY155" s="244"/>
      <c r="BA155" s="244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8"/>
      <c r="DI155" s="247"/>
      <c r="DJ155" s="178"/>
      <c r="DK155" s="178"/>
      <c r="DL155" s="178"/>
      <c r="DM155" s="178"/>
      <c r="DN155" s="178"/>
      <c r="DO155" s="178"/>
      <c r="DP155" s="178"/>
      <c r="DQ155" s="178"/>
      <c r="DR155" s="178"/>
      <c r="DS155" s="178"/>
      <c r="DT155" s="178"/>
      <c r="DU155" s="178"/>
      <c r="DV155" s="178"/>
      <c r="DW155" s="178"/>
      <c r="DX155" s="178"/>
      <c r="DY155" s="247"/>
      <c r="DZ155" s="178"/>
      <c r="EA155" s="178"/>
      <c r="EB155" s="178"/>
      <c r="EC155" s="178"/>
      <c r="ED155" s="178"/>
      <c r="EE155" s="178"/>
      <c r="EF155" s="178"/>
      <c r="EG155" s="178"/>
      <c r="EH155" s="178"/>
      <c r="EI155" s="178"/>
      <c r="EJ155" s="178"/>
      <c r="EK155" s="178"/>
      <c r="EL155" s="178"/>
      <c r="EM155" s="178"/>
      <c r="EN155" s="178"/>
      <c r="EO155" s="178"/>
      <c r="EP155" s="178"/>
      <c r="EQ155" s="178"/>
      <c r="ER155" s="178"/>
      <c r="FV155" s="14"/>
      <c r="GC155" s="1"/>
      <c r="GD155" s="14"/>
      <c r="GK155" s="1"/>
    </row>
    <row r="156" s="2" customFormat="1" customHeight="1" spans="2:193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AL156" s="244"/>
      <c r="AN156" s="244"/>
      <c r="AP156" s="244"/>
      <c r="AR156" s="244"/>
      <c r="AU156" s="244"/>
      <c r="AW156" s="244"/>
      <c r="AY156" s="244"/>
      <c r="BA156" s="244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247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247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8"/>
      <c r="ER156" s="178"/>
      <c r="FV156" s="14"/>
      <c r="GC156" s="1"/>
      <c r="GD156" s="14"/>
      <c r="GK156" s="1"/>
    </row>
    <row r="157" s="2" customFormat="1" customHeight="1" spans="2:193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AL157" s="244"/>
      <c r="AN157" s="244"/>
      <c r="AP157" s="244"/>
      <c r="AR157" s="244"/>
      <c r="AU157" s="244"/>
      <c r="AW157" s="244"/>
      <c r="AY157" s="244"/>
      <c r="BA157" s="244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247"/>
      <c r="DJ157" s="178"/>
      <c r="DK157" s="178"/>
      <c r="DL157" s="178"/>
      <c r="DM157" s="178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247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78"/>
      <c r="ER157" s="178"/>
      <c r="FV157" s="14"/>
      <c r="GC157" s="1"/>
      <c r="GD157" s="14"/>
      <c r="GK157" s="1"/>
    </row>
    <row r="158" s="2" customFormat="1" customHeight="1" spans="2:193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AL158" s="244"/>
      <c r="AN158" s="244"/>
      <c r="AP158" s="244"/>
      <c r="AR158" s="244"/>
      <c r="AU158" s="244"/>
      <c r="AW158" s="244"/>
      <c r="AY158" s="244"/>
      <c r="BA158" s="244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247"/>
      <c r="DJ158" s="178"/>
      <c r="DK158" s="178"/>
      <c r="DL158" s="178"/>
      <c r="DM158" s="178"/>
      <c r="DN158" s="178"/>
      <c r="DO158" s="178"/>
      <c r="DP158" s="178"/>
      <c r="DQ158" s="178"/>
      <c r="DR158" s="178"/>
      <c r="DS158" s="178"/>
      <c r="DT158" s="178"/>
      <c r="DU158" s="178"/>
      <c r="DV158" s="178"/>
      <c r="DW158" s="178"/>
      <c r="DX158" s="178"/>
      <c r="DY158" s="247"/>
      <c r="DZ158" s="178"/>
      <c r="EA158" s="178"/>
      <c r="EB158" s="178"/>
      <c r="EC158" s="178"/>
      <c r="ED158" s="178"/>
      <c r="EE158" s="178"/>
      <c r="EF158" s="178"/>
      <c r="EG158" s="178"/>
      <c r="EH158" s="178"/>
      <c r="EI158" s="178"/>
      <c r="EJ158" s="178"/>
      <c r="EK158" s="178"/>
      <c r="EL158" s="178"/>
      <c r="EM158" s="178"/>
      <c r="EN158" s="178"/>
      <c r="EO158" s="178"/>
      <c r="EP158" s="178"/>
      <c r="EQ158" s="178"/>
      <c r="ER158" s="178"/>
      <c r="FV158" s="14"/>
      <c r="GC158" s="1"/>
      <c r="GD158" s="14"/>
      <c r="GK158" s="1"/>
    </row>
    <row r="159" s="2" customFormat="1" customHeight="1" spans="2:193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AL159" s="244"/>
      <c r="AN159" s="244"/>
      <c r="AP159" s="244"/>
      <c r="AR159" s="244"/>
      <c r="AU159" s="244"/>
      <c r="AW159" s="244"/>
      <c r="AY159" s="244"/>
      <c r="BA159" s="244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247"/>
      <c r="DJ159" s="178"/>
      <c r="DK159" s="178"/>
      <c r="DL159" s="178"/>
      <c r="DM159" s="178"/>
      <c r="DN159" s="178"/>
      <c r="DO159" s="178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247"/>
      <c r="DZ159" s="178"/>
      <c r="EA159" s="178"/>
      <c r="EB159" s="178"/>
      <c r="EC159" s="178"/>
      <c r="ED159" s="178"/>
      <c r="EE159" s="178"/>
      <c r="EF159" s="178"/>
      <c r="EG159" s="178"/>
      <c r="EH159" s="178"/>
      <c r="EI159" s="178"/>
      <c r="EJ159" s="178"/>
      <c r="EK159" s="178"/>
      <c r="EL159" s="178"/>
      <c r="EM159" s="178"/>
      <c r="EN159" s="178"/>
      <c r="EO159" s="178"/>
      <c r="EP159" s="178"/>
      <c r="EQ159" s="178"/>
      <c r="ER159" s="178"/>
      <c r="FV159" s="14"/>
      <c r="GC159" s="1"/>
      <c r="GD159" s="14"/>
      <c r="GK159" s="1"/>
    </row>
    <row r="160" s="2" customFormat="1" customHeight="1" spans="2:193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AL160" s="244"/>
      <c r="AN160" s="244"/>
      <c r="AP160" s="244"/>
      <c r="AR160" s="244"/>
      <c r="AU160" s="244"/>
      <c r="AW160" s="244"/>
      <c r="AY160" s="244"/>
      <c r="BA160" s="244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8"/>
      <c r="CN160" s="178"/>
      <c r="CO160" s="178"/>
      <c r="CP160" s="178"/>
      <c r="CQ160" s="178"/>
      <c r="CR160" s="178"/>
      <c r="CS160" s="178"/>
      <c r="CT160" s="178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247"/>
      <c r="DJ160" s="178"/>
      <c r="DK160" s="178"/>
      <c r="DL160" s="178"/>
      <c r="DM160" s="178"/>
      <c r="DN160" s="178"/>
      <c r="DO160" s="178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247"/>
      <c r="DZ160" s="178"/>
      <c r="EA160" s="178"/>
      <c r="EB160" s="178"/>
      <c r="EC160" s="178"/>
      <c r="ED160" s="178"/>
      <c r="EE160" s="178"/>
      <c r="EF160" s="178"/>
      <c r="EG160" s="178"/>
      <c r="EH160" s="178"/>
      <c r="EI160" s="178"/>
      <c r="EJ160" s="178"/>
      <c r="EK160" s="178"/>
      <c r="EL160" s="178"/>
      <c r="EM160" s="178"/>
      <c r="EN160" s="178"/>
      <c r="EO160" s="178"/>
      <c r="EP160" s="178"/>
      <c r="EQ160" s="178"/>
      <c r="ER160" s="178"/>
      <c r="FV160" s="14"/>
      <c r="GC160" s="1"/>
      <c r="GD160" s="14"/>
      <c r="GK160" s="1"/>
    </row>
    <row r="161" s="2" customFormat="1" customHeight="1" spans="2:193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AL161" s="244"/>
      <c r="AN161" s="244"/>
      <c r="AP161" s="244"/>
      <c r="AR161" s="244"/>
      <c r="AU161" s="244"/>
      <c r="AW161" s="244"/>
      <c r="AY161" s="244"/>
      <c r="BA161" s="244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247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247"/>
      <c r="DZ161" s="178"/>
      <c r="EA161" s="178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FV161" s="14"/>
      <c r="GC161" s="1"/>
      <c r="GD161" s="14"/>
      <c r="GK161" s="1"/>
    </row>
    <row r="162" s="2" customFormat="1" customHeight="1" spans="2:193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AL162" s="244"/>
      <c r="AN162" s="244"/>
      <c r="AP162" s="244"/>
      <c r="AR162" s="244"/>
      <c r="AU162" s="244"/>
      <c r="AW162" s="244"/>
      <c r="AY162" s="244"/>
      <c r="BA162" s="244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247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247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78"/>
      <c r="ER162" s="178"/>
      <c r="FV162" s="14"/>
      <c r="GC162" s="1"/>
      <c r="GD162" s="14"/>
      <c r="GK162" s="1"/>
    </row>
    <row r="163" s="2" customFormat="1" customHeight="1" spans="2:193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AL163" s="244"/>
      <c r="AN163" s="244"/>
      <c r="AP163" s="244"/>
      <c r="AR163" s="244"/>
      <c r="AU163" s="244"/>
      <c r="AW163" s="244"/>
      <c r="AY163" s="244"/>
      <c r="BA163" s="244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247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247"/>
      <c r="DZ163" s="178"/>
      <c r="EA163" s="178"/>
      <c r="EB163" s="178"/>
      <c r="EC163" s="178"/>
      <c r="ED163" s="178"/>
      <c r="EE163" s="178"/>
      <c r="EF163" s="178"/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78"/>
      <c r="ER163" s="178"/>
      <c r="FV163" s="14"/>
      <c r="GC163" s="1"/>
      <c r="GD163" s="14"/>
      <c r="GK163" s="1"/>
    </row>
    <row r="164" s="2" customFormat="1" customHeight="1" spans="2:193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AL164" s="244"/>
      <c r="AN164" s="244"/>
      <c r="AP164" s="244"/>
      <c r="AR164" s="244"/>
      <c r="AU164" s="244"/>
      <c r="AW164" s="244"/>
      <c r="AY164" s="244"/>
      <c r="BA164" s="244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247"/>
      <c r="DJ164" s="178"/>
      <c r="DK164" s="178"/>
      <c r="DL164" s="178"/>
      <c r="DM164" s="178"/>
      <c r="DN164" s="178"/>
      <c r="DO164" s="178"/>
      <c r="DP164" s="178"/>
      <c r="DQ164" s="178"/>
      <c r="DR164" s="178"/>
      <c r="DS164" s="178"/>
      <c r="DT164" s="178"/>
      <c r="DU164" s="178"/>
      <c r="DV164" s="178"/>
      <c r="DW164" s="178"/>
      <c r="DX164" s="178"/>
      <c r="DY164" s="247"/>
      <c r="DZ164" s="178"/>
      <c r="EA164" s="178"/>
      <c r="EB164" s="178"/>
      <c r="EC164" s="178"/>
      <c r="ED164" s="178"/>
      <c r="EE164" s="178"/>
      <c r="EF164" s="178"/>
      <c r="EG164" s="178"/>
      <c r="EH164" s="178"/>
      <c r="EI164" s="178"/>
      <c r="EJ164" s="178"/>
      <c r="EK164" s="178"/>
      <c r="EL164" s="178"/>
      <c r="EM164" s="178"/>
      <c r="EN164" s="178"/>
      <c r="EO164" s="178"/>
      <c r="EP164" s="178"/>
      <c r="EQ164" s="178"/>
      <c r="ER164" s="178"/>
      <c r="FV164" s="14"/>
      <c r="GC164" s="1"/>
      <c r="GD164" s="14"/>
      <c r="GK164" s="1"/>
    </row>
    <row r="165" s="2" customFormat="1" customHeight="1" spans="2:193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AL165" s="244"/>
      <c r="AN165" s="244"/>
      <c r="AP165" s="244"/>
      <c r="AR165" s="244"/>
      <c r="AU165" s="244"/>
      <c r="AW165" s="244"/>
      <c r="AY165" s="244"/>
      <c r="BA165" s="244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247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247"/>
      <c r="DZ165" s="178"/>
      <c r="EA165" s="178"/>
      <c r="EB165" s="178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78"/>
      <c r="ER165" s="178"/>
      <c r="FV165" s="14"/>
      <c r="GC165" s="1"/>
      <c r="GD165" s="14"/>
      <c r="GK165" s="1"/>
    </row>
    <row r="166" s="2" customFormat="1" customHeight="1" spans="2:193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AL166" s="244"/>
      <c r="AN166" s="244"/>
      <c r="AP166" s="244"/>
      <c r="AR166" s="244"/>
      <c r="AU166" s="244"/>
      <c r="AW166" s="244"/>
      <c r="AY166" s="244"/>
      <c r="BA166" s="244"/>
      <c r="CD166" s="178"/>
      <c r="CE166" s="178"/>
      <c r="CF166" s="178"/>
      <c r="CG166" s="178"/>
      <c r="CH166" s="178"/>
      <c r="CI166" s="178"/>
      <c r="CJ166" s="178"/>
      <c r="CK166" s="178"/>
      <c r="CL166" s="178"/>
      <c r="CM166" s="178"/>
      <c r="CN166" s="178"/>
      <c r="CO166" s="178"/>
      <c r="CP166" s="178"/>
      <c r="CQ166" s="178"/>
      <c r="CR166" s="178"/>
      <c r="CS166" s="178"/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247"/>
      <c r="DJ166" s="178"/>
      <c r="DK166" s="178"/>
      <c r="DL166" s="178"/>
      <c r="DM166" s="178"/>
      <c r="DN166" s="178"/>
      <c r="DO166" s="178"/>
      <c r="DP166" s="178"/>
      <c r="DQ166" s="178"/>
      <c r="DR166" s="178"/>
      <c r="DS166" s="178"/>
      <c r="DT166" s="178"/>
      <c r="DU166" s="178"/>
      <c r="DV166" s="178"/>
      <c r="DW166" s="178"/>
      <c r="DX166" s="178"/>
      <c r="DY166" s="247"/>
      <c r="DZ166" s="178"/>
      <c r="EA166" s="178"/>
      <c r="EB166" s="178"/>
      <c r="EC166" s="178"/>
      <c r="ED166" s="178"/>
      <c r="EE166" s="178"/>
      <c r="EF166" s="178"/>
      <c r="EG166" s="178"/>
      <c r="EH166" s="178"/>
      <c r="EI166" s="178"/>
      <c r="EJ166" s="178"/>
      <c r="EK166" s="178"/>
      <c r="EL166" s="178"/>
      <c r="EM166" s="178"/>
      <c r="EN166" s="178"/>
      <c r="EO166" s="178"/>
      <c r="EP166" s="178"/>
      <c r="EQ166" s="178"/>
      <c r="ER166" s="178"/>
      <c r="FV166" s="14"/>
      <c r="GC166" s="1"/>
      <c r="GD166" s="14"/>
      <c r="GK166" s="1"/>
    </row>
    <row r="167" s="2" customFormat="1" customHeight="1" spans="2:193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AL167" s="244"/>
      <c r="AN167" s="244"/>
      <c r="AP167" s="244"/>
      <c r="AR167" s="244"/>
      <c r="AU167" s="244"/>
      <c r="AW167" s="244"/>
      <c r="AY167" s="244"/>
      <c r="BA167" s="244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8"/>
      <c r="CN167" s="178"/>
      <c r="CO167" s="178"/>
      <c r="CP167" s="178"/>
      <c r="CQ167" s="178"/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247"/>
      <c r="DJ167" s="178"/>
      <c r="DK167" s="178"/>
      <c r="DL167" s="178"/>
      <c r="DM167" s="178"/>
      <c r="DN167" s="178"/>
      <c r="DO167" s="178"/>
      <c r="DP167" s="178"/>
      <c r="DQ167" s="178"/>
      <c r="DR167" s="178"/>
      <c r="DS167" s="178"/>
      <c r="DT167" s="178"/>
      <c r="DU167" s="178"/>
      <c r="DV167" s="178"/>
      <c r="DW167" s="178"/>
      <c r="DX167" s="178"/>
      <c r="DY167" s="247"/>
      <c r="DZ167" s="178"/>
      <c r="EA167" s="178"/>
      <c r="EB167" s="178"/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78"/>
      <c r="ER167" s="178"/>
      <c r="FV167" s="14"/>
      <c r="GC167" s="1"/>
      <c r="GD167" s="14"/>
      <c r="GK167" s="1"/>
    </row>
    <row r="168" s="2" customFormat="1" customHeight="1" spans="2:193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AL168" s="244"/>
      <c r="AN168" s="244"/>
      <c r="AP168" s="244"/>
      <c r="AR168" s="244"/>
      <c r="AU168" s="244"/>
      <c r="AW168" s="244"/>
      <c r="AY168" s="244"/>
      <c r="BA168" s="244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247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247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FV168" s="14"/>
      <c r="GC168" s="1"/>
      <c r="GD168" s="14"/>
      <c r="GK168" s="1"/>
    </row>
    <row r="169" s="2" customFormat="1" customHeight="1" spans="2:193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AL169" s="244"/>
      <c r="AN169" s="244"/>
      <c r="AP169" s="244"/>
      <c r="AR169" s="244"/>
      <c r="AU169" s="244"/>
      <c r="AW169" s="244"/>
      <c r="AY169" s="244"/>
      <c r="BA169" s="244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247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247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FV169" s="14"/>
      <c r="GC169" s="1"/>
      <c r="GD169" s="14"/>
      <c r="GK169" s="1"/>
    </row>
    <row r="170" s="2" customFormat="1" customHeight="1" spans="2:193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AL170" s="244"/>
      <c r="AN170" s="244"/>
      <c r="AP170" s="244"/>
      <c r="AR170" s="244"/>
      <c r="AU170" s="244"/>
      <c r="AW170" s="244"/>
      <c r="AY170" s="244"/>
      <c r="BA170" s="244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247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247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FV170" s="14"/>
      <c r="GC170" s="1"/>
      <c r="GD170" s="14"/>
      <c r="GK170" s="1"/>
    </row>
    <row r="171" s="2" customFormat="1" customHeight="1" spans="2:193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AL171" s="244"/>
      <c r="AN171" s="244"/>
      <c r="AP171" s="244"/>
      <c r="AR171" s="244"/>
      <c r="AU171" s="244"/>
      <c r="AW171" s="244"/>
      <c r="AY171" s="244"/>
      <c r="BA171" s="244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247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247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FV171" s="14"/>
      <c r="GC171" s="1"/>
      <c r="GD171" s="14"/>
      <c r="GK171" s="1"/>
    </row>
    <row r="172" s="2" customFormat="1" customHeight="1" spans="2:193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AL172" s="244"/>
      <c r="AN172" s="244"/>
      <c r="AP172" s="244"/>
      <c r="AR172" s="244"/>
      <c r="AU172" s="244"/>
      <c r="AW172" s="244"/>
      <c r="AY172" s="244"/>
      <c r="BA172" s="244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247"/>
      <c r="DJ172" s="178"/>
      <c r="DK172" s="178"/>
      <c r="DL172" s="178"/>
      <c r="DM172" s="178"/>
      <c r="DN172" s="178"/>
      <c r="DO172" s="178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247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8"/>
      <c r="ER172" s="178"/>
      <c r="FV172" s="14"/>
      <c r="GC172" s="1"/>
      <c r="GD172" s="14"/>
      <c r="GK172" s="1"/>
    </row>
    <row r="173" s="2" customFormat="1" customHeight="1" spans="2:193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AL173" s="244"/>
      <c r="AN173" s="244"/>
      <c r="AP173" s="244"/>
      <c r="AR173" s="244"/>
      <c r="AU173" s="244"/>
      <c r="AW173" s="244"/>
      <c r="AY173" s="244"/>
      <c r="BA173" s="244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247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247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FV173" s="14"/>
      <c r="GC173" s="1"/>
      <c r="GD173" s="14"/>
      <c r="GK173" s="1"/>
    </row>
    <row r="174" s="2" customFormat="1" customHeight="1" spans="2:193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AL174" s="244"/>
      <c r="AN174" s="244"/>
      <c r="AP174" s="244"/>
      <c r="AR174" s="244"/>
      <c r="AU174" s="244"/>
      <c r="AW174" s="244"/>
      <c r="AY174" s="244"/>
      <c r="BA174" s="244"/>
      <c r="CD174" s="178"/>
      <c r="CE174" s="178"/>
      <c r="CF174" s="178"/>
      <c r="CG174" s="178"/>
      <c r="CH174" s="178"/>
      <c r="CI174" s="178"/>
      <c r="CJ174" s="178"/>
      <c r="CK174" s="178"/>
      <c r="CL174" s="178"/>
      <c r="CM174" s="178"/>
      <c r="CN174" s="178"/>
      <c r="CO174" s="178"/>
      <c r="CP174" s="178"/>
      <c r="CQ174" s="178"/>
      <c r="CR174" s="178"/>
      <c r="CS174" s="178"/>
      <c r="CT174" s="178"/>
      <c r="CU174" s="178"/>
      <c r="CV174" s="178"/>
      <c r="CW174" s="178"/>
      <c r="CX174" s="178"/>
      <c r="CY174" s="178"/>
      <c r="CZ174" s="178"/>
      <c r="DA174" s="178"/>
      <c r="DB174" s="178"/>
      <c r="DC174" s="178"/>
      <c r="DD174" s="178"/>
      <c r="DE174" s="178"/>
      <c r="DF174" s="178"/>
      <c r="DG174" s="178"/>
      <c r="DH174" s="178"/>
      <c r="DI174" s="247"/>
      <c r="DJ174" s="178"/>
      <c r="DK174" s="178"/>
      <c r="DL174" s="178"/>
      <c r="DM174" s="178"/>
      <c r="DN174" s="178"/>
      <c r="DO174" s="178"/>
      <c r="DP174" s="178"/>
      <c r="DQ174" s="178"/>
      <c r="DR174" s="178"/>
      <c r="DS174" s="178"/>
      <c r="DT174" s="178"/>
      <c r="DU174" s="178"/>
      <c r="DV174" s="178"/>
      <c r="DW174" s="178"/>
      <c r="DX174" s="178"/>
      <c r="DY174" s="247"/>
      <c r="DZ174" s="178"/>
      <c r="EA174" s="178"/>
      <c r="EB174" s="178"/>
      <c r="EC174" s="178"/>
      <c r="ED174" s="178"/>
      <c r="EE174" s="178"/>
      <c r="EF174" s="178"/>
      <c r="EG174" s="178"/>
      <c r="EH174" s="178"/>
      <c r="EI174" s="178"/>
      <c r="EJ174" s="178"/>
      <c r="EK174" s="178"/>
      <c r="EL174" s="178"/>
      <c r="EM174" s="178"/>
      <c r="EN174" s="178"/>
      <c r="EO174" s="178"/>
      <c r="EP174" s="178"/>
      <c r="EQ174" s="178"/>
      <c r="ER174" s="178"/>
      <c r="FV174" s="14"/>
      <c r="GC174" s="1"/>
      <c r="GD174" s="14"/>
      <c r="GK174" s="1"/>
    </row>
    <row r="175" s="2" customFormat="1" customHeight="1" spans="2:193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AL175" s="244"/>
      <c r="AN175" s="244"/>
      <c r="AP175" s="244"/>
      <c r="AR175" s="244"/>
      <c r="AU175" s="244"/>
      <c r="AW175" s="244"/>
      <c r="AY175" s="244"/>
      <c r="BA175" s="244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8"/>
      <c r="CN175" s="178"/>
      <c r="CO175" s="178"/>
      <c r="CP175" s="178"/>
      <c r="CQ175" s="178"/>
      <c r="CR175" s="178"/>
      <c r="CS175" s="178"/>
      <c r="CT175" s="178"/>
      <c r="CU175" s="178"/>
      <c r="CV175" s="178"/>
      <c r="CW175" s="178"/>
      <c r="CX175" s="178"/>
      <c r="CY175" s="178"/>
      <c r="CZ175" s="178"/>
      <c r="DA175" s="178"/>
      <c r="DB175" s="178"/>
      <c r="DC175" s="178"/>
      <c r="DD175" s="178"/>
      <c r="DE175" s="178"/>
      <c r="DF175" s="178"/>
      <c r="DG175" s="178"/>
      <c r="DH175" s="178"/>
      <c r="DI175" s="247"/>
      <c r="DJ175" s="178"/>
      <c r="DK175" s="178"/>
      <c r="DL175" s="178"/>
      <c r="DM175" s="178"/>
      <c r="DN175" s="178"/>
      <c r="DO175" s="178"/>
      <c r="DP175" s="178"/>
      <c r="DQ175" s="178"/>
      <c r="DR175" s="178"/>
      <c r="DS175" s="178"/>
      <c r="DT175" s="178"/>
      <c r="DU175" s="178"/>
      <c r="DV175" s="178"/>
      <c r="DW175" s="178"/>
      <c r="DX175" s="178"/>
      <c r="DY175" s="247"/>
      <c r="DZ175" s="178"/>
      <c r="EA175" s="178"/>
      <c r="EB175" s="178"/>
      <c r="EC175" s="178"/>
      <c r="ED175" s="178"/>
      <c r="EE175" s="178"/>
      <c r="EF175" s="178"/>
      <c r="EG175" s="178"/>
      <c r="EH175" s="178"/>
      <c r="EI175" s="178"/>
      <c r="EJ175" s="178"/>
      <c r="EK175" s="178"/>
      <c r="EL175" s="178"/>
      <c r="EM175" s="178"/>
      <c r="EN175" s="178"/>
      <c r="EO175" s="178"/>
      <c r="EP175" s="178"/>
      <c r="EQ175" s="178"/>
      <c r="ER175" s="178"/>
      <c r="FV175" s="14"/>
      <c r="GC175" s="1"/>
      <c r="GD175" s="14"/>
      <c r="GK175" s="1"/>
    </row>
    <row r="176" s="2" customFormat="1" customHeight="1" spans="2:193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AL176" s="244"/>
      <c r="AN176" s="244"/>
      <c r="AP176" s="244"/>
      <c r="AR176" s="244"/>
      <c r="AU176" s="244"/>
      <c r="AW176" s="244"/>
      <c r="AY176" s="244"/>
      <c r="BA176" s="244"/>
      <c r="CD176" s="178"/>
      <c r="CE176" s="178"/>
      <c r="CF176" s="178"/>
      <c r="CG176" s="178"/>
      <c r="CH176" s="178"/>
      <c r="CI176" s="178"/>
      <c r="CJ176" s="178"/>
      <c r="CK176" s="178"/>
      <c r="CL176" s="178"/>
      <c r="CM176" s="178"/>
      <c r="CN176" s="178"/>
      <c r="CO176" s="178"/>
      <c r="CP176" s="178"/>
      <c r="CQ176" s="178"/>
      <c r="CR176" s="178"/>
      <c r="CS176" s="178"/>
      <c r="CT176" s="178"/>
      <c r="CU176" s="178"/>
      <c r="CV176" s="178"/>
      <c r="CW176" s="178"/>
      <c r="CX176" s="178"/>
      <c r="CY176" s="178"/>
      <c r="CZ176" s="178"/>
      <c r="DA176" s="178"/>
      <c r="DB176" s="178"/>
      <c r="DC176" s="178"/>
      <c r="DD176" s="178"/>
      <c r="DE176" s="178"/>
      <c r="DF176" s="178"/>
      <c r="DG176" s="178"/>
      <c r="DH176" s="178"/>
      <c r="DI176" s="247"/>
      <c r="DJ176" s="178"/>
      <c r="DK176" s="178"/>
      <c r="DL176" s="178"/>
      <c r="DM176" s="178"/>
      <c r="DN176" s="178"/>
      <c r="DO176" s="178"/>
      <c r="DP176" s="178"/>
      <c r="DQ176" s="178"/>
      <c r="DR176" s="178"/>
      <c r="DS176" s="178"/>
      <c r="DT176" s="178"/>
      <c r="DU176" s="178"/>
      <c r="DV176" s="178"/>
      <c r="DW176" s="178"/>
      <c r="DX176" s="178"/>
      <c r="DY176" s="247"/>
      <c r="DZ176" s="178"/>
      <c r="EA176" s="178"/>
      <c r="EB176" s="178"/>
      <c r="EC176" s="178"/>
      <c r="ED176" s="178"/>
      <c r="EE176" s="178"/>
      <c r="EF176" s="178"/>
      <c r="EG176" s="178"/>
      <c r="EH176" s="178"/>
      <c r="EI176" s="178"/>
      <c r="EJ176" s="178"/>
      <c r="EK176" s="178"/>
      <c r="EL176" s="178"/>
      <c r="EM176" s="178"/>
      <c r="EN176" s="178"/>
      <c r="EO176" s="178"/>
      <c r="EP176" s="178"/>
      <c r="EQ176" s="178"/>
      <c r="ER176" s="178"/>
      <c r="FV176" s="14"/>
      <c r="GC176" s="1"/>
      <c r="GD176" s="14"/>
      <c r="GK176" s="1"/>
    </row>
    <row r="177" s="2" customFormat="1" customHeight="1" spans="2:193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AL177" s="244"/>
      <c r="AN177" s="244"/>
      <c r="AP177" s="244"/>
      <c r="AR177" s="244"/>
      <c r="AU177" s="244"/>
      <c r="AW177" s="244"/>
      <c r="AY177" s="244"/>
      <c r="BA177" s="244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8"/>
      <c r="DI177" s="247"/>
      <c r="DJ177" s="178"/>
      <c r="DK177" s="178"/>
      <c r="DL177" s="178"/>
      <c r="DM177" s="178"/>
      <c r="DN177" s="178"/>
      <c r="DO177" s="178"/>
      <c r="DP177" s="178"/>
      <c r="DQ177" s="178"/>
      <c r="DR177" s="178"/>
      <c r="DS177" s="178"/>
      <c r="DT177" s="178"/>
      <c r="DU177" s="178"/>
      <c r="DV177" s="178"/>
      <c r="DW177" s="178"/>
      <c r="DX177" s="178"/>
      <c r="DY177" s="247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8"/>
      <c r="ER177" s="178"/>
      <c r="FV177" s="14"/>
      <c r="GC177" s="1"/>
      <c r="GD177" s="14"/>
      <c r="GK177" s="1"/>
    </row>
    <row r="178" s="2" customFormat="1" customHeight="1" spans="2:193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AL178" s="244"/>
      <c r="AN178" s="244"/>
      <c r="AP178" s="244"/>
      <c r="AR178" s="244"/>
      <c r="AU178" s="244"/>
      <c r="AW178" s="244"/>
      <c r="AY178" s="244"/>
      <c r="BA178" s="244"/>
      <c r="CD178" s="178"/>
      <c r="CE178" s="178"/>
      <c r="CF178" s="178"/>
      <c r="CG178" s="178"/>
      <c r="CH178" s="178"/>
      <c r="CI178" s="178"/>
      <c r="CJ178" s="178"/>
      <c r="CK178" s="178"/>
      <c r="CL178" s="178"/>
      <c r="CM178" s="178"/>
      <c r="CN178" s="178"/>
      <c r="CO178" s="178"/>
      <c r="CP178" s="178"/>
      <c r="CQ178" s="178"/>
      <c r="CR178" s="178"/>
      <c r="CS178" s="178"/>
      <c r="CT178" s="178"/>
      <c r="CU178" s="178"/>
      <c r="CV178" s="178"/>
      <c r="CW178" s="178"/>
      <c r="CX178" s="178"/>
      <c r="CY178" s="178"/>
      <c r="CZ178" s="178"/>
      <c r="DA178" s="178"/>
      <c r="DB178" s="178"/>
      <c r="DC178" s="178"/>
      <c r="DD178" s="178"/>
      <c r="DE178" s="178"/>
      <c r="DF178" s="178"/>
      <c r="DG178" s="178"/>
      <c r="DH178" s="178"/>
      <c r="DI178" s="247"/>
      <c r="DJ178" s="178"/>
      <c r="DK178" s="178"/>
      <c r="DL178" s="178"/>
      <c r="DM178" s="178"/>
      <c r="DN178" s="178"/>
      <c r="DO178" s="178"/>
      <c r="DP178" s="178"/>
      <c r="DQ178" s="178"/>
      <c r="DR178" s="178"/>
      <c r="DS178" s="178"/>
      <c r="DT178" s="178"/>
      <c r="DU178" s="178"/>
      <c r="DV178" s="178"/>
      <c r="DW178" s="178"/>
      <c r="DX178" s="178"/>
      <c r="DY178" s="247"/>
      <c r="DZ178" s="178"/>
      <c r="EA178" s="178"/>
      <c r="EB178" s="178"/>
      <c r="EC178" s="178"/>
      <c r="ED178" s="178"/>
      <c r="EE178" s="178"/>
      <c r="EF178" s="178"/>
      <c r="EG178" s="178"/>
      <c r="EH178" s="178"/>
      <c r="EI178" s="178"/>
      <c r="EJ178" s="178"/>
      <c r="EK178" s="178"/>
      <c r="EL178" s="178"/>
      <c r="EM178" s="178"/>
      <c r="EN178" s="178"/>
      <c r="EO178" s="178"/>
      <c r="EP178" s="178"/>
      <c r="EQ178" s="178"/>
      <c r="ER178" s="178"/>
      <c r="FV178" s="14"/>
      <c r="GC178" s="1"/>
      <c r="GD178" s="14"/>
      <c r="GK178" s="1"/>
    </row>
    <row r="179" s="2" customFormat="1" customHeight="1" spans="2:193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AL179" s="244"/>
      <c r="AN179" s="244"/>
      <c r="AP179" s="244"/>
      <c r="AR179" s="244"/>
      <c r="AU179" s="244"/>
      <c r="AW179" s="244"/>
      <c r="AY179" s="244"/>
      <c r="BA179" s="244"/>
      <c r="CD179" s="178"/>
      <c r="CE179" s="178"/>
      <c r="CF179" s="178"/>
      <c r="CG179" s="178"/>
      <c r="CH179" s="178"/>
      <c r="CI179" s="178"/>
      <c r="CJ179" s="178"/>
      <c r="CK179" s="178"/>
      <c r="CL179" s="178"/>
      <c r="CM179" s="178"/>
      <c r="CN179" s="178"/>
      <c r="CO179" s="178"/>
      <c r="CP179" s="178"/>
      <c r="CQ179" s="178"/>
      <c r="CR179" s="178"/>
      <c r="CS179" s="178"/>
      <c r="CT179" s="178"/>
      <c r="CU179" s="178"/>
      <c r="CV179" s="178"/>
      <c r="CW179" s="178"/>
      <c r="CX179" s="178"/>
      <c r="CY179" s="178"/>
      <c r="CZ179" s="178"/>
      <c r="DA179" s="178"/>
      <c r="DB179" s="178"/>
      <c r="DC179" s="178"/>
      <c r="DD179" s="178"/>
      <c r="DE179" s="178"/>
      <c r="DF179" s="178"/>
      <c r="DG179" s="178"/>
      <c r="DH179" s="178"/>
      <c r="DI179" s="247"/>
      <c r="DJ179" s="178"/>
      <c r="DK179" s="178"/>
      <c r="DL179" s="178"/>
      <c r="DM179" s="178"/>
      <c r="DN179" s="178"/>
      <c r="DO179" s="178"/>
      <c r="DP179" s="178"/>
      <c r="DQ179" s="178"/>
      <c r="DR179" s="178"/>
      <c r="DS179" s="178"/>
      <c r="DT179" s="178"/>
      <c r="DU179" s="178"/>
      <c r="DV179" s="178"/>
      <c r="DW179" s="178"/>
      <c r="DX179" s="178"/>
      <c r="DY179" s="247"/>
      <c r="DZ179" s="178"/>
      <c r="EA179" s="178"/>
      <c r="EB179" s="178"/>
      <c r="EC179" s="178"/>
      <c r="ED179" s="178"/>
      <c r="EE179" s="178"/>
      <c r="EF179" s="178"/>
      <c r="EG179" s="178"/>
      <c r="EH179" s="178"/>
      <c r="EI179" s="178"/>
      <c r="EJ179" s="178"/>
      <c r="EK179" s="178"/>
      <c r="EL179" s="178"/>
      <c r="EM179" s="178"/>
      <c r="EN179" s="178"/>
      <c r="EO179" s="178"/>
      <c r="EP179" s="178"/>
      <c r="EQ179" s="178"/>
      <c r="ER179" s="178"/>
      <c r="FV179" s="14"/>
      <c r="GC179" s="1"/>
      <c r="GD179" s="14"/>
      <c r="GK179" s="1"/>
    </row>
    <row r="180" s="2" customFormat="1" customHeight="1" spans="2:193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AL180" s="244"/>
      <c r="AN180" s="244"/>
      <c r="AP180" s="244"/>
      <c r="AR180" s="244"/>
      <c r="AU180" s="244"/>
      <c r="AW180" s="244"/>
      <c r="AY180" s="244"/>
      <c r="BA180" s="244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8"/>
      <c r="CQ180" s="178"/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8"/>
      <c r="DD180" s="178"/>
      <c r="DE180" s="178"/>
      <c r="DF180" s="178"/>
      <c r="DG180" s="178"/>
      <c r="DH180" s="178"/>
      <c r="DI180" s="247"/>
      <c r="DJ180" s="178"/>
      <c r="DK180" s="178"/>
      <c r="DL180" s="178"/>
      <c r="DM180" s="178"/>
      <c r="DN180" s="178"/>
      <c r="DO180" s="178"/>
      <c r="DP180" s="178"/>
      <c r="DQ180" s="178"/>
      <c r="DR180" s="178"/>
      <c r="DS180" s="178"/>
      <c r="DT180" s="178"/>
      <c r="DU180" s="178"/>
      <c r="DV180" s="178"/>
      <c r="DW180" s="178"/>
      <c r="DX180" s="178"/>
      <c r="DY180" s="247"/>
      <c r="DZ180" s="178"/>
      <c r="EA180" s="178"/>
      <c r="EB180" s="178"/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8"/>
      <c r="EN180" s="178"/>
      <c r="EO180" s="178"/>
      <c r="EP180" s="178"/>
      <c r="EQ180" s="178"/>
      <c r="ER180" s="178"/>
      <c r="FV180" s="14"/>
      <c r="GC180" s="1"/>
      <c r="GD180" s="14"/>
      <c r="GK180" s="1"/>
    </row>
    <row r="181" s="2" customFormat="1" customHeight="1" spans="2:193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AL181" s="244"/>
      <c r="AN181" s="244"/>
      <c r="AP181" s="244"/>
      <c r="AR181" s="244"/>
      <c r="AU181" s="244"/>
      <c r="AW181" s="244"/>
      <c r="AY181" s="244"/>
      <c r="BA181" s="244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247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247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FV181" s="14"/>
      <c r="GC181" s="1"/>
      <c r="GD181" s="14"/>
      <c r="GK181" s="1"/>
    </row>
    <row r="182" s="2" customFormat="1" customHeight="1" spans="2:193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AL182" s="244"/>
      <c r="AN182" s="244"/>
      <c r="AP182" s="244"/>
      <c r="AR182" s="244"/>
      <c r="AU182" s="244"/>
      <c r="AW182" s="244"/>
      <c r="AY182" s="244"/>
      <c r="BA182" s="244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8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I182" s="247"/>
      <c r="DJ182" s="178"/>
      <c r="DK182" s="178"/>
      <c r="DL182" s="178"/>
      <c r="DM182" s="178"/>
      <c r="DN182" s="178"/>
      <c r="DO182" s="178"/>
      <c r="DP182" s="178"/>
      <c r="DQ182" s="178"/>
      <c r="DR182" s="178"/>
      <c r="DS182" s="178"/>
      <c r="DT182" s="178"/>
      <c r="DU182" s="178"/>
      <c r="DV182" s="178"/>
      <c r="DW182" s="178"/>
      <c r="DX182" s="178"/>
      <c r="DY182" s="247"/>
      <c r="DZ182" s="178"/>
      <c r="EA182" s="178"/>
      <c r="EB182" s="178"/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8"/>
      <c r="EN182" s="178"/>
      <c r="EO182" s="178"/>
      <c r="EP182" s="178"/>
      <c r="EQ182" s="178"/>
      <c r="ER182" s="178"/>
      <c r="FV182" s="14"/>
      <c r="GC182" s="1"/>
      <c r="GD182" s="14"/>
      <c r="GK182" s="1"/>
    </row>
    <row r="183" s="2" customFormat="1" customHeight="1" spans="2:193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AL183" s="244"/>
      <c r="AN183" s="244"/>
      <c r="AP183" s="244"/>
      <c r="AR183" s="244"/>
      <c r="AU183" s="244"/>
      <c r="AW183" s="244"/>
      <c r="AY183" s="244"/>
      <c r="BA183" s="244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247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247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FV183" s="14"/>
      <c r="GC183" s="1"/>
      <c r="GD183" s="14"/>
      <c r="GK183" s="1"/>
    </row>
    <row r="184" s="2" customFormat="1" customHeight="1" spans="2:193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AL184" s="244"/>
      <c r="AN184" s="244"/>
      <c r="AP184" s="244"/>
      <c r="AR184" s="244"/>
      <c r="AU184" s="244"/>
      <c r="AW184" s="244"/>
      <c r="AY184" s="244"/>
      <c r="BA184" s="244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247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247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FV184" s="14"/>
      <c r="GC184" s="1"/>
      <c r="GD184" s="14"/>
      <c r="GK184" s="1"/>
    </row>
    <row r="185" s="2" customFormat="1" customHeight="1" spans="2:193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AL185" s="244"/>
      <c r="AN185" s="244"/>
      <c r="AP185" s="244"/>
      <c r="AR185" s="244"/>
      <c r="AU185" s="244"/>
      <c r="AW185" s="244"/>
      <c r="AY185" s="244"/>
      <c r="BA185" s="244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247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247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FV185" s="14"/>
      <c r="GC185" s="1"/>
      <c r="GD185" s="14"/>
      <c r="GK185" s="1"/>
    </row>
    <row r="186" s="2" customFormat="1" customHeight="1" spans="2:193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AL186" s="244"/>
      <c r="AN186" s="244"/>
      <c r="AP186" s="244"/>
      <c r="AR186" s="244"/>
      <c r="AU186" s="244"/>
      <c r="AW186" s="244"/>
      <c r="AY186" s="244"/>
      <c r="BA186" s="244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247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247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8"/>
      <c r="ER186" s="178"/>
      <c r="FV186" s="14"/>
      <c r="GC186" s="1"/>
      <c r="GD186" s="14"/>
      <c r="GK186" s="1"/>
    </row>
    <row r="187" s="2" customFormat="1" customHeight="1" spans="2:193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AL187" s="244"/>
      <c r="AN187" s="244"/>
      <c r="AP187" s="244"/>
      <c r="AR187" s="244"/>
      <c r="AU187" s="244"/>
      <c r="AW187" s="244"/>
      <c r="AY187" s="244"/>
      <c r="BA187" s="244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247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247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8"/>
      <c r="ER187" s="178"/>
      <c r="FV187" s="14"/>
      <c r="GC187" s="1"/>
      <c r="GD187" s="14"/>
      <c r="GK187" s="1"/>
    </row>
    <row r="188" s="2" customFormat="1" customHeight="1" spans="2:193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AL188" s="244"/>
      <c r="AN188" s="244"/>
      <c r="AP188" s="244"/>
      <c r="AR188" s="244"/>
      <c r="AU188" s="244"/>
      <c r="AW188" s="244"/>
      <c r="AY188" s="244"/>
      <c r="BA188" s="244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247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247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8"/>
      <c r="ER188" s="178"/>
      <c r="FV188" s="14"/>
      <c r="GC188" s="1"/>
      <c r="GD188" s="14"/>
      <c r="GK188" s="1"/>
    </row>
    <row r="189" s="2" customFormat="1" customHeight="1" spans="2:193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AL189" s="244"/>
      <c r="AN189" s="244"/>
      <c r="AP189" s="244"/>
      <c r="AR189" s="244"/>
      <c r="AU189" s="244"/>
      <c r="AW189" s="244"/>
      <c r="AY189" s="244"/>
      <c r="BA189" s="244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178"/>
      <c r="DF189" s="178"/>
      <c r="DG189" s="178"/>
      <c r="DH189" s="178"/>
      <c r="DI189" s="247"/>
      <c r="DJ189" s="178"/>
      <c r="DK189" s="178"/>
      <c r="DL189" s="178"/>
      <c r="DM189" s="178"/>
      <c r="DN189" s="178"/>
      <c r="DO189" s="178"/>
      <c r="DP189" s="178"/>
      <c r="DQ189" s="178"/>
      <c r="DR189" s="178"/>
      <c r="DS189" s="178"/>
      <c r="DT189" s="178"/>
      <c r="DU189" s="178"/>
      <c r="DV189" s="178"/>
      <c r="DW189" s="178"/>
      <c r="DX189" s="178"/>
      <c r="DY189" s="247"/>
      <c r="DZ189" s="178"/>
      <c r="EA189" s="178"/>
      <c r="EB189" s="178"/>
      <c r="EC189" s="178"/>
      <c r="ED189" s="178"/>
      <c r="EE189" s="178"/>
      <c r="EF189" s="178"/>
      <c r="EG189" s="178"/>
      <c r="EH189" s="178"/>
      <c r="EI189" s="178"/>
      <c r="EJ189" s="178"/>
      <c r="EK189" s="178"/>
      <c r="EL189" s="178"/>
      <c r="EM189" s="178"/>
      <c r="EN189" s="178"/>
      <c r="EO189" s="178"/>
      <c r="EP189" s="178"/>
      <c r="EQ189" s="178"/>
      <c r="ER189" s="178"/>
      <c r="FV189" s="14"/>
      <c r="GC189" s="1"/>
      <c r="GD189" s="14"/>
      <c r="GK189" s="1"/>
    </row>
    <row r="190" s="2" customFormat="1" customHeight="1" spans="2:193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AL190" s="244"/>
      <c r="AN190" s="244"/>
      <c r="AP190" s="244"/>
      <c r="AR190" s="244"/>
      <c r="AU190" s="244"/>
      <c r="AW190" s="244"/>
      <c r="AY190" s="244"/>
      <c r="BA190" s="244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8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247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247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8"/>
      <c r="ER190" s="178"/>
      <c r="FV190" s="14"/>
      <c r="GC190" s="1"/>
      <c r="GD190" s="14"/>
      <c r="GK190" s="1"/>
    </row>
    <row r="191" s="2" customFormat="1" customHeight="1" spans="2:193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AL191" s="244"/>
      <c r="AN191" s="244"/>
      <c r="AP191" s="244"/>
      <c r="AR191" s="244"/>
      <c r="AU191" s="244"/>
      <c r="AW191" s="244"/>
      <c r="AY191" s="244"/>
      <c r="BA191" s="244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247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247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8"/>
      <c r="ER191" s="178"/>
      <c r="FV191" s="14"/>
      <c r="GC191" s="1"/>
      <c r="GD191" s="14"/>
      <c r="GK191" s="1"/>
    </row>
    <row r="192" s="2" customFormat="1" customHeight="1" spans="2:193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AL192" s="244"/>
      <c r="AN192" s="244"/>
      <c r="AP192" s="244"/>
      <c r="AR192" s="244"/>
      <c r="AU192" s="244"/>
      <c r="AW192" s="244"/>
      <c r="AY192" s="244"/>
      <c r="BA192" s="244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247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247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8"/>
      <c r="ER192" s="178"/>
      <c r="FV192" s="14"/>
      <c r="GC192" s="1"/>
      <c r="GD192" s="14"/>
      <c r="GK192" s="1"/>
    </row>
    <row r="193" s="2" customFormat="1" customHeight="1" spans="2:193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AL193" s="244"/>
      <c r="AN193" s="244"/>
      <c r="AP193" s="244"/>
      <c r="AR193" s="244"/>
      <c r="AU193" s="244"/>
      <c r="AW193" s="244"/>
      <c r="AY193" s="244"/>
      <c r="BA193" s="244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247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247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8"/>
      <c r="ER193" s="178"/>
      <c r="FV193" s="14"/>
      <c r="GC193" s="1"/>
      <c r="GD193" s="14"/>
      <c r="GK193" s="1"/>
    </row>
    <row r="194" s="2" customFormat="1" customHeight="1" spans="2:193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AL194" s="244"/>
      <c r="AN194" s="244"/>
      <c r="AP194" s="244"/>
      <c r="AR194" s="244"/>
      <c r="AU194" s="244"/>
      <c r="AW194" s="244"/>
      <c r="AY194" s="244"/>
      <c r="BA194" s="244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247"/>
      <c r="DJ194" s="178"/>
      <c r="DK194" s="178"/>
      <c r="DL194" s="178"/>
      <c r="DM194" s="178"/>
      <c r="DN194" s="178"/>
      <c r="DO194" s="178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247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  <c r="EO194" s="178"/>
      <c r="EP194" s="178"/>
      <c r="EQ194" s="178"/>
      <c r="ER194" s="178"/>
      <c r="FV194" s="14"/>
      <c r="GC194" s="1"/>
      <c r="GD194" s="14"/>
      <c r="GK194" s="1"/>
    </row>
    <row r="195" s="2" customFormat="1" customHeight="1" spans="2:193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AL195" s="244"/>
      <c r="AN195" s="244"/>
      <c r="AP195" s="244"/>
      <c r="AR195" s="244"/>
      <c r="AU195" s="244"/>
      <c r="AW195" s="244"/>
      <c r="AY195" s="244"/>
      <c r="BA195" s="244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247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247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FV195" s="14"/>
      <c r="GC195" s="1"/>
      <c r="GD195" s="14"/>
      <c r="GK195" s="1"/>
    </row>
    <row r="196" s="2" customFormat="1" customHeight="1" spans="2:193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AL196" s="244"/>
      <c r="AN196" s="244"/>
      <c r="AP196" s="244"/>
      <c r="AR196" s="244"/>
      <c r="AU196" s="244"/>
      <c r="AW196" s="244"/>
      <c r="AY196" s="244"/>
      <c r="BA196" s="244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247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247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8"/>
      <c r="ER196" s="178"/>
      <c r="FV196" s="14"/>
      <c r="GC196" s="1"/>
      <c r="GD196" s="14"/>
      <c r="GK196" s="1"/>
    </row>
    <row r="197" s="2" customFormat="1" customHeight="1" spans="2:193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AL197" s="244"/>
      <c r="AN197" s="244"/>
      <c r="AP197" s="244"/>
      <c r="AR197" s="244"/>
      <c r="AU197" s="244"/>
      <c r="AW197" s="244"/>
      <c r="AY197" s="244"/>
      <c r="BA197" s="244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247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247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  <c r="EO197" s="178"/>
      <c r="EP197" s="178"/>
      <c r="EQ197" s="178"/>
      <c r="ER197" s="178"/>
      <c r="FV197" s="14"/>
      <c r="GC197" s="1"/>
      <c r="GD197" s="14"/>
      <c r="GK197" s="1"/>
    </row>
    <row r="198" s="2" customFormat="1" customHeight="1" spans="2:193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AL198" s="244"/>
      <c r="AN198" s="244"/>
      <c r="AP198" s="244"/>
      <c r="AR198" s="244"/>
      <c r="AU198" s="244"/>
      <c r="AW198" s="244"/>
      <c r="AY198" s="244"/>
      <c r="BA198" s="244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8"/>
      <c r="DI198" s="247"/>
      <c r="DJ198" s="178"/>
      <c r="DK198" s="178"/>
      <c r="DL198" s="178"/>
      <c r="DM198" s="178"/>
      <c r="DN198" s="178"/>
      <c r="DO198" s="178"/>
      <c r="DP198" s="178"/>
      <c r="DQ198" s="178"/>
      <c r="DR198" s="178"/>
      <c r="DS198" s="178"/>
      <c r="DT198" s="178"/>
      <c r="DU198" s="178"/>
      <c r="DV198" s="178"/>
      <c r="DW198" s="178"/>
      <c r="DX198" s="178"/>
      <c r="DY198" s="247"/>
      <c r="DZ198" s="178"/>
      <c r="EA198" s="178"/>
      <c r="EB198" s="178"/>
      <c r="EC198" s="178"/>
      <c r="ED198" s="178"/>
      <c r="EE198" s="178"/>
      <c r="EF198" s="178"/>
      <c r="EG198" s="178"/>
      <c r="EH198" s="178"/>
      <c r="EI198" s="178"/>
      <c r="EJ198" s="178"/>
      <c r="EK198" s="178"/>
      <c r="EL198" s="178"/>
      <c r="EM198" s="178"/>
      <c r="EN198" s="178"/>
      <c r="EO198" s="178"/>
      <c r="EP198" s="178"/>
      <c r="EQ198" s="178"/>
      <c r="ER198" s="178"/>
      <c r="FV198" s="14"/>
      <c r="GC198" s="1"/>
      <c r="GD198" s="14"/>
      <c r="GK198" s="1"/>
    </row>
    <row r="199" s="2" customFormat="1" customHeight="1" spans="2:193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AL199" s="244"/>
      <c r="AN199" s="244"/>
      <c r="AP199" s="244"/>
      <c r="AR199" s="244"/>
      <c r="AU199" s="244"/>
      <c r="AW199" s="244"/>
      <c r="AY199" s="244"/>
      <c r="BA199" s="244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247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247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  <c r="EO199" s="178"/>
      <c r="EP199" s="178"/>
      <c r="EQ199" s="178"/>
      <c r="ER199" s="178"/>
      <c r="FV199" s="14"/>
      <c r="GC199" s="1"/>
      <c r="GD199" s="14"/>
      <c r="GK199" s="1"/>
    </row>
    <row r="200" s="2" customFormat="1" customHeight="1" spans="2:193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AL200" s="244"/>
      <c r="AN200" s="244"/>
      <c r="AP200" s="244"/>
      <c r="AR200" s="244"/>
      <c r="AU200" s="244"/>
      <c r="AW200" s="244"/>
      <c r="AY200" s="244"/>
      <c r="BA200" s="244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247"/>
      <c r="DJ200" s="178"/>
      <c r="DK200" s="178"/>
      <c r="DL200" s="178"/>
      <c r="DM200" s="178"/>
      <c r="DN200" s="178"/>
      <c r="DO200" s="178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247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  <c r="EO200" s="178"/>
      <c r="EP200" s="178"/>
      <c r="EQ200" s="178"/>
      <c r="ER200" s="178"/>
      <c r="FV200" s="14"/>
      <c r="GC200" s="1"/>
      <c r="GD200" s="14"/>
      <c r="GK200" s="1"/>
    </row>
    <row r="201" s="2" customFormat="1" customHeight="1" spans="2:193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AL201" s="244"/>
      <c r="AN201" s="244"/>
      <c r="AP201" s="244"/>
      <c r="AR201" s="244"/>
      <c r="AU201" s="244"/>
      <c r="AW201" s="244"/>
      <c r="AY201" s="244"/>
      <c r="BA201" s="244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8"/>
      <c r="DG201" s="178"/>
      <c r="DH201" s="178"/>
      <c r="DI201" s="247"/>
      <c r="DJ201" s="178"/>
      <c r="DK201" s="178"/>
      <c r="DL201" s="178"/>
      <c r="DM201" s="178"/>
      <c r="DN201" s="178"/>
      <c r="DO201" s="178"/>
      <c r="DP201" s="178"/>
      <c r="DQ201" s="178"/>
      <c r="DR201" s="178"/>
      <c r="DS201" s="178"/>
      <c r="DT201" s="178"/>
      <c r="DU201" s="178"/>
      <c r="DV201" s="178"/>
      <c r="DW201" s="178"/>
      <c r="DX201" s="178"/>
      <c r="DY201" s="247"/>
      <c r="DZ201" s="178"/>
      <c r="EA201" s="178"/>
      <c r="EB201" s="178"/>
      <c r="EC201" s="178"/>
      <c r="ED201" s="178"/>
      <c r="EE201" s="178"/>
      <c r="EF201" s="178"/>
      <c r="EG201" s="178"/>
      <c r="EH201" s="178"/>
      <c r="EI201" s="178"/>
      <c r="EJ201" s="178"/>
      <c r="EK201" s="178"/>
      <c r="EL201" s="178"/>
      <c r="EM201" s="178"/>
      <c r="EN201" s="178"/>
      <c r="EO201" s="178"/>
      <c r="EP201" s="178"/>
      <c r="EQ201" s="178"/>
      <c r="ER201" s="178"/>
      <c r="FV201" s="14"/>
      <c r="GC201" s="1"/>
      <c r="GD201" s="14"/>
      <c r="GK201" s="1"/>
    </row>
    <row r="202" s="2" customFormat="1" customHeight="1" spans="2:193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AL202" s="244"/>
      <c r="AN202" s="244"/>
      <c r="AP202" s="244"/>
      <c r="AR202" s="244"/>
      <c r="AU202" s="244"/>
      <c r="AW202" s="244"/>
      <c r="AY202" s="244"/>
      <c r="BA202" s="244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247"/>
      <c r="DJ202" s="178"/>
      <c r="DK202" s="178"/>
      <c r="DL202" s="178"/>
      <c r="DM202" s="178"/>
      <c r="DN202" s="178"/>
      <c r="DO202" s="178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247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8"/>
      <c r="ER202" s="178"/>
      <c r="FV202" s="14"/>
      <c r="GC202" s="1"/>
      <c r="GD202" s="14"/>
      <c r="GK202" s="1"/>
    </row>
    <row r="203" s="2" customFormat="1" customHeight="1" spans="2:193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AL203" s="244"/>
      <c r="AN203" s="244"/>
      <c r="AP203" s="244"/>
      <c r="AR203" s="244"/>
      <c r="AU203" s="244"/>
      <c r="AW203" s="244"/>
      <c r="AY203" s="244"/>
      <c r="BA203" s="244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247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247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FV203" s="14"/>
      <c r="GC203" s="1"/>
      <c r="GD203" s="14"/>
      <c r="GK203" s="1"/>
    </row>
    <row r="204" s="2" customFormat="1" customHeight="1" spans="2:193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AL204" s="244"/>
      <c r="AN204" s="244"/>
      <c r="AP204" s="244"/>
      <c r="AR204" s="244"/>
      <c r="AU204" s="244"/>
      <c r="AW204" s="244"/>
      <c r="AY204" s="244"/>
      <c r="BA204" s="244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8"/>
      <c r="CN204" s="178"/>
      <c r="CO204" s="178"/>
      <c r="CP204" s="178"/>
      <c r="CQ204" s="178"/>
      <c r="CR204" s="178"/>
      <c r="CS204" s="178"/>
      <c r="CT204" s="178"/>
      <c r="CU204" s="178"/>
      <c r="CV204" s="178"/>
      <c r="CW204" s="178"/>
      <c r="CX204" s="178"/>
      <c r="CY204" s="178"/>
      <c r="CZ204" s="178"/>
      <c r="DA204" s="178"/>
      <c r="DB204" s="178"/>
      <c r="DC204" s="178"/>
      <c r="DD204" s="178"/>
      <c r="DE204" s="178"/>
      <c r="DF204" s="178"/>
      <c r="DG204" s="178"/>
      <c r="DH204" s="178"/>
      <c r="DI204" s="247"/>
      <c r="DJ204" s="178"/>
      <c r="DK204" s="178"/>
      <c r="DL204" s="178"/>
      <c r="DM204" s="178"/>
      <c r="DN204" s="178"/>
      <c r="DO204" s="178"/>
      <c r="DP204" s="178"/>
      <c r="DQ204" s="178"/>
      <c r="DR204" s="178"/>
      <c r="DS204" s="178"/>
      <c r="DT204" s="178"/>
      <c r="DU204" s="178"/>
      <c r="DV204" s="178"/>
      <c r="DW204" s="178"/>
      <c r="DX204" s="178"/>
      <c r="DY204" s="247"/>
      <c r="DZ204" s="178"/>
      <c r="EA204" s="178"/>
      <c r="EB204" s="178"/>
      <c r="EC204" s="178"/>
      <c r="ED204" s="178"/>
      <c r="EE204" s="178"/>
      <c r="EF204" s="178"/>
      <c r="EG204" s="178"/>
      <c r="EH204" s="178"/>
      <c r="EI204" s="178"/>
      <c r="EJ204" s="178"/>
      <c r="EK204" s="178"/>
      <c r="EL204" s="178"/>
      <c r="EM204" s="178"/>
      <c r="EN204" s="178"/>
      <c r="EO204" s="178"/>
      <c r="EP204" s="178"/>
      <c r="EQ204" s="178"/>
      <c r="ER204" s="178"/>
      <c r="FV204" s="14"/>
      <c r="GC204" s="1"/>
      <c r="GD204" s="14"/>
      <c r="GK204" s="1"/>
    </row>
    <row r="205" s="2" customFormat="1" customHeight="1" spans="2:193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AL205" s="244"/>
      <c r="AN205" s="244"/>
      <c r="AP205" s="244"/>
      <c r="AR205" s="244"/>
      <c r="AU205" s="244"/>
      <c r="AW205" s="244"/>
      <c r="AY205" s="244"/>
      <c r="BA205" s="244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247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247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8"/>
      <c r="ER205" s="178"/>
      <c r="FV205" s="14"/>
      <c r="GC205" s="1"/>
      <c r="GD205" s="14"/>
      <c r="GK205" s="1"/>
    </row>
    <row r="206" s="2" customFormat="1" customHeight="1" spans="2:193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AL206" s="244"/>
      <c r="AN206" s="244"/>
      <c r="AP206" s="244"/>
      <c r="AR206" s="244"/>
      <c r="AU206" s="244"/>
      <c r="AW206" s="244"/>
      <c r="AY206" s="244"/>
      <c r="BA206" s="244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8"/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8"/>
      <c r="DH206" s="178"/>
      <c r="DI206" s="247"/>
      <c r="DJ206" s="178"/>
      <c r="DK206" s="178"/>
      <c r="DL206" s="178"/>
      <c r="DM206" s="178"/>
      <c r="DN206" s="178"/>
      <c r="DO206" s="178"/>
      <c r="DP206" s="178"/>
      <c r="DQ206" s="178"/>
      <c r="DR206" s="178"/>
      <c r="DS206" s="178"/>
      <c r="DT206" s="178"/>
      <c r="DU206" s="178"/>
      <c r="DV206" s="178"/>
      <c r="DW206" s="178"/>
      <c r="DX206" s="178"/>
      <c r="DY206" s="247"/>
      <c r="DZ206" s="178"/>
      <c r="EA206" s="178"/>
      <c r="EB206" s="178"/>
      <c r="EC206" s="178"/>
      <c r="ED206" s="178"/>
      <c r="EE206" s="178"/>
      <c r="EF206" s="178"/>
      <c r="EG206" s="178"/>
      <c r="EH206" s="178"/>
      <c r="EI206" s="178"/>
      <c r="EJ206" s="178"/>
      <c r="EK206" s="178"/>
      <c r="EL206" s="178"/>
      <c r="EM206" s="178"/>
      <c r="EN206" s="178"/>
      <c r="EO206" s="178"/>
      <c r="EP206" s="178"/>
      <c r="EQ206" s="178"/>
      <c r="ER206" s="178"/>
      <c r="FV206" s="14"/>
      <c r="GC206" s="1"/>
      <c r="GD206" s="14"/>
      <c r="GK206" s="1"/>
    </row>
    <row r="207" s="2" customFormat="1" customHeight="1" spans="2:193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AL207" s="244"/>
      <c r="AN207" s="244"/>
      <c r="AP207" s="244"/>
      <c r="AR207" s="244"/>
      <c r="AU207" s="244"/>
      <c r="AW207" s="244"/>
      <c r="AY207" s="244"/>
      <c r="BA207" s="244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247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247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FV207" s="14"/>
      <c r="GC207" s="1"/>
      <c r="GD207" s="14"/>
      <c r="GK207" s="1"/>
    </row>
    <row r="208" s="2" customFormat="1" customHeight="1" spans="2:193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AL208" s="244"/>
      <c r="AN208" s="244"/>
      <c r="AP208" s="244"/>
      <c r="AR208" s="244"/>
      <c r="AU208" s="244"/>
      <c r="AW208" s="244"/>
      <c r="AY208" s="244"/>
      <c r="BA208" s="244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247"/>
      <c r="DJ208" s="178"/>
      <c r="DK208" s="178"/>
      <c r="DL208" s="178"/>
      <c r="DM208" s="178"/>
      <c r="DN208" s="178"/>
      <c r="DO208" s="178"/>
      <c r="DP208" s="178"/>
      <c r="DQ208" s="178"/>
      <c r="DR208" s="178"/>
      <c r="DS208" s="178"/>
      <c r="DT208" s="178"/>
      <c r="DU208" s="178"/>
      <c r="DV208" s="178"/>
      <c r="DW208" s="178"/>
      <c r="DX208" s="178"/>
      <c r="DY208" s="247"/>
      <c r="DZ208" s="178"/>
      <c r="EA208" s="178"/>
      <c r="EB208" s="178"/>
      <c r="EC208" s="178"/>
      <c r="ED208" s="178"/>
      <c r="EE208" s="178"/>
      <c r="EF208" s="178"/>
      <c r="EG208" s="178"/>
      <c r="EH208" s="178"/>
      <c r="EI208" s="178"/>
      <c r="EJ208" s="178"/>
      <c r="EK208" s="178"/>
      <c r="EL208" s="178"/>
      <c r="EM208" s="178"/>
      <c r="EN208" s="178"/>
      <c r="EO208" s="178"/>
      <c r="EP208" s="178"/>
      <c r="EQ208" s="178"/>
      <c r="ER208" s="178"/>
      <c r="FV208" s="14"/>
      <c r="GC208" s="1"/>
      <c r="GD208" s="14"/>
      <c r="GK208" s="1"/>
    </row>
    <row r="209" s="2" customFormat="1" customHeight="1" spans="2:193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AL209" s="244"/>
      <c r="AN209" s="244"/>
      <c r="AP209" s="244"/>
      <c r="AR209" s="244"/>
      <c r="AU209" s="244"/>
      <c r="AW209" s="244"/>
      <c r="AY209" s="244"/>
      <c r="BA209" s="244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247"/>
      <c r="DJ209" s="178"/>
      <c r="DK209" s="178"/>
      <c r="DL209" s="178"/>
      <c r="DM209" s="178"/>
      <c r="DN209" s="178"/>
      <c r="DO209" s="178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247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8"/>
      <c r="ER209" s="178"/>
      <c r="FV209" s="14"/>
      <c r="GC209" s="1"/>
      <c r="GD209" s="14"/>
      <c r="GK209" s="1"/>
    </row>
    <row r="210" s="2" customFormat="1" customHeight="1" spans="2:193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AL210" s="244"/>
      <c r="AN210" s="244"/>
      <c r="AP210" s="244"/>
      <c r="AR210" s="244"/>
      <c r="AU210" s="244"/>
      <c r="AW210" s="244"/>
      <c r="AY210" s="244"/>
      <c r="BA210" s="244"/>
      <c r="CD210" s="178"/>
      <c r="CE210" s="178"/>
      <c r="CF210" s="178"/>
      <c r="CG210" s="178"/>
      <c r="CH210" s="178"/>
      <c r="CI210" s="178"/>
      <c r="CJ210" s="178"/>
      <c r="CK210" s="178"/>
      <c r="CL210" s="178"/>
      <c r="CM210" s="178"/>
      <c r="CN210" s="178"/>
      <c r="CO210" s="178"/>
      <c r="CP210" s="178"/>
      <c r="CQ210" s="178"/>
      <c r="CR210" s="178"/>
      <c r="CS210" s="178"/>
      <c r="CT210" s="178"/>
      <c r="CU210" s="178"/>
      <c r="CV210" s="178"/>
      <c r="CW210" s="178"/>
      <c r="CX210" s="178"/>
      <c r="CY210" s="178"/>
      <c r="CZ210" s="178"/>
      <c r="DA210" s="178"/>
      <c r="DB210" s="178"/>
      <c r="DC210" s="178"/>
      <c r="DD210" s="178"/>
      <c r="DE210" s="178"/>
      <c r="DF210" s="178"/>
      <c r="DG210" s="178"/>
      <c r="DH210" s="178"/>
      <c r="DI210" s="247"/>
      <c r="DJ210" s="178"/>
      <c r="DK210" s="178"/>
      <c r="DL210" s="178"/>
      <c r="DM210" s="178"/>
      <c r="DN210" s="178"/>
      <c r="DO210" s="178"/>
      <c r="DP210" s="178"/>
      <c r="DQ210" s="178"/>
      <c r="DR210" s="178"/>
      <c r="DS210" s="178"/>
      <c r="DT210" s="178"/>
      <c r="DU210" s="178"/>
      <c r="DV210" s="178"/>
      <c r="DW210" s="178"/>
      <c r="DX210" s="178"/>
      <c r="DY210" s="247"/>
      <c r="DZ210" s="178"/>
      <c r="EA210" s="178"/>
      <c r="EB210" s="178"/>
      <c r="EC210" s="178"/>
      <c r="ED210" s="178"/>
      <c r="EE210" s="178"/>
      <c r="EF210" s="178"/>
      <c r="EG210" s="178"/>
      <c r="EH210" s="178"/>
      <c r="EI210" s="178"/>
      <c r="EJ210" s="178"/>
      <c r="EK210" s="178"/>
      <c r="EL210" s="178"/>
      <c r="EM210" s="178"/>
      <c r="EN210" s="178"/>
      <c r="EO210" s="178"/>
      <c r="EP210" s="178"/>
      <c r="EQ210" s="178"/>
      <c r="ER210" s="178"/>
      <c r="FV210" s="14"/>
      <c r="GC210" s="1"/>
      <c r="GD210" s="14"/>
      <c r="GK210" s="1"/>
    </row>
    <row r="211" s="2" customFormat="1" customHeight="1" spans="2:193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AL211" s="244"/>
      <c r="AN211" s="244"/>
      <c r="AP211" s="244"/>
      <c r="AR211" s="244"/>
      <c r="AU211" s="244"/>
      <c r="AW211" s="244"/>
      <c r="AY211" s="244"/>
      <c r="BA211" s="244"/>
      <c r="CD211" s="178"/>
      <c r="CE211" s="178"/>
      <c r="CF211" s="178"/>
      <c r="CG211" s="178"/>
      <c r="CH211" s="178"/>
      <c r="CI211" s="178"/>
      <c r="CJ211" s="178"/>
      <c r="CK211" s="178"/>
      <c r="CL211" s="178"/>
      <c r="CM211" s="178"/>
      <c r="CN211" s="178"/>
      <c r="CO211" s="178"/>
      <c r="CP211" s="178"/>
      <c r="CQ211" s="178"/>
      <c r="CR211" s="178"/>
      <c r="CS211" s="178"/>
      <c r="CT211" s="178"/>
      <c r="CU211" s="178"/>
      <c r="CV211" s="178"/>
      <c r="CW211" s="178"/>
      <c r="CX211" s="178"/>
      <c r="CY211" s="178"/>
      <c r="CZ211" s="178"/>
      <c r="DA211" s="178"/>
      <c r="DB211" s="178"/>
      <c r="DC211" s="178"/>
      <c r="DD211" s="178"/>
      <c r="DE211" s="178"/>
      <c r="DF211" s="178"/>
      <c r="DG211" s="178"/>
      <c r="DH211" s="178"/>
      <c r="DI211" s="247"/>
      <c r="DJ211" s="178"/>
      <c r="DK211" s="178"/>
      <c r="DL211" s="178"/>
      <c r="DM211" s="178"/>
      <c r="DN211" s="178"/>
      <c r="DO211" s="178"/>
      <c r="DP211" s="178"/>
      <c r="DQ211" s="178"/>
      <c r="DR211" s="178"/>
      <c r="DS211" s="178"/>
      <c r="DT211" s="178"/>
      <c r="DU211" s="178"/>
      <c r="DV211" s="178"/>
      <c r="DW211" s="178"/>
      <c r="DX211" s="178"/>
      <c r="DY211" s="247"/>
      <c r="DZ211" s="178"/>
      <c r="EA211" s="178"/>
      <c r="EB211" s="178"/>
      <c r="EC211" s="178"/>
      <c r="ED211" s="178"/>
      <c r="EE211" s="178"/>
      <c r="EF211" s="178"/>
      <c r="EG211" s="178"/>
      <c r="EH211" s="178"/>
      <c r="EI211" s="178"/>
      <c r="EJ211" s="178"/>
      <c r="EK211" s="178"/>
      <c r="EL211" s="178"/>
      <c r="EM211" s="178"/>
      <c r="EN211" s="178"/>
      <c r="EO211" s="178"/>
      <c r="EP211" s="178"/>
      <c r="EQ211" s="178"/>
      <c r="ER211" s="178"/>
      <c r="FV211" s="14"/>
      <c r="GC211" s="1"/>
      <c r="GD211" s="14"/>
      <c r="GK211" s="1"/>
    </row>
    <row r="212" s="2" customFormat="1" customHeight="1" spans="2:193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AL212" s="244"/>
      <c r="AN212" s="244"/>
      <c r="AP212" s="244"/>
      <c r="AR212" s="244"/>
      <c r="AU212" s="244"/>
      <c r="AW212" s="244"/>
      <c r="AY212" s="244"/>
      <c r="BA212" s="244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8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8"/>
      <c r="DE212" s="178"/>
      <c r="DF212" s="178"/>
      <c r="DG212" s="178"/>
      <c r="DH212" s="178"/>
      <c r="DI212" s="247"/>
      <c r="DJ212" s="178"/>
      <c r="DK212" s="178"/>
      <c r="DL212" s="178"/>
      <c r="DM212" s="178"/>
      <c r="DN212" s="178"/>
      <c r="DO212" s="178"/>
      <c r="DP212" s="178"/>
      <c r="DQ212" s="178"/>
      <c r="DR212" s="178"/>
      <c r="DS212" s="178"/>
      <c r="DT212" s="178"/>
      <c r="DU212" s="178"/>
      <c r="DV212" s="178"/>
      <c r="DW212" s="178"/>
      <c r="DX212" s="178"/>
      <c r="DY212" s="247"/>
      <c r="DZ212" s="178"/>
      <c r="EA212" s="178"/>
      <c r="EB212" s="178"/>
      <c r="EC212" s="178"/>
      <c r="ED212" s="178"/>
      <c r="EE212" s="178"/>
      <c r="EF212" s="178"/>
      <c r="EG212" s="178"/>
      <c r="EH212" s="178"/>
      <c r="EI212" s="178"/>
      <c r="EJ212" s="178"/>
      <c r="EK212" s="178"/>
      <c r="EL212" s="178"/>
      <c r="EM212" s="178"/>
      <c r="EN212" s="178"/>
      <c r="EO212" s="178"/>
      <c r="EP212" s="178"/>
      <c r="EQ212" s="178"/>
      <c r="ER212" s="178"/>
      <c r="FV212" s="14"/>
      <c r="GC212" s="1"/>
      <c r="GD212" s="14"/>
      <c r="GK212" s="1"/>
    </row>
    <row r="213" s="2" customFormat="1" customHeight="1" spans="2:193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AL213" s="244"/>
      <c r="AN213" s="244"/>
      <c r="AP213" s="244"/>
      <c r="AR213" s="244"/>
      <c r="AU213" s="244"/>
      <c r="AW213" s="244"/>
      <c r="AY213" s="244"/>
      <c r="BA213" s="244"/>
      <c r="CD213" s="178"/>
      <c r="CE213" s="178"/>
      <c r="CF213" s="178"/>
      <c r="CG213" s="178"/>
      <c r="CH213" s="178"/>
      <c r="CI213" s="178"/>
      <c r="CJ213" s="178"/>
      <c r="CK213" s="178"/>
      <c r="CL213" s="178"/>
      <c r="CM213" s="178"/>
      <c r="CN213" s="178"/>
      <c r="CO213" s="178"/>
      <c r="CP213" s="178"/>
      <c r="CQ213" s="178"/>
      <c r="CR213" s="178"/>
      <c r="CS213" s="178"/>
      <c r="CT213" s="178"/>
      <c r="CU213" s="178"/>
      <c r="CV213" s="178"/>
      <c r="CW213" s="178"/>
      <c r="CX213" s="178"/>
      <c r="CY213" s="178"/>
      <c r="CZ213" s="178"/>
      <c r="DA213" s="178"/>
      <c r="DB213" s="178"/>
      <c r="DC213" s="178"/>
      <c r="DD213" s="178"/>
      <c r="DE213" s="178"/>
      <c r="DF213" s="178"/>
      <c r="DG213" s="178"/>
      <c r="DH213" s="178"/>
      <c r="DI213" s="247"/>
      <c r="DJ213" s="178"/>
      <c r="DK213" s="178"/>
      <c r="DL213" s="178"/>
      <c r="DM213" s="178"/>
      <c r="DN213" s="178"/>
      <c r="DO213" s="178"/>
      <c r="DP213" s="178"/>
      <c r="DQ213" s="178"/>
      <c r="DR213" s="178"/>
      <c r="DS213" s="178"/>
      <c r="DT213" s="178"/>
      <c r="DU213" s="178"/>
      <c r="DV213" s="178"/>
      <c r="DW213" s="178"/>
      <c r="DX213" s="178"/>
      <c r="DY213" s="247"/>
      <c r="DZ213" s="178"/>
      <c r="EA213" s="178"/>
      <c r="EB213" s="178"/>
      <c r="EC213" s="178"/>
      <c r="ED213" s="178"/>
      <c r="EE213" s="178"/>
      <c r="EF213" s="178"/>
      <c r="EG213" s="178"/>
      <c r="EH213" s="178"/>
      <c r="EI213" s="178"/>
      <c r="EJ213" s="178"/>
      <c r="EK213" s="178"/>
      <c r="EL213" s="178"/>
      <c r="EM213" s="178"/>
      <c r="EN213" s="178"/>
      <c r="EO213" s="178"/>
      <c r="EP213" s="178"/>
      <c r="EQ213" s="178"/>
      <c r="ER213" s="178"/>
      <c r="FV213" s="14"/>
      <c r="GC213" s="1"/>
      <c r="GD213" s="14"/>
      <c r="GK213" s="1"/>
    </row>
    <row r="214" s="2" customFormat="1" customHeight="1" spans="2:193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AL214" s="244"/>
      <c r="AN214" s="244"/>
      <c r="AP214" s="244"/>
      <c r="AR214" s="244"/>
      <c r="AU214" s="244"/>
      <c r="AW214" s="244"/>
      <c r="AY214" s="244"/>
      <c r="BA214" s="244"/>
      <c r="CD214" s="178"/>
      <c r="CE214" s="178"/>
      <c r="CF214" s="178"/>
      <c r="CG214" s="178"/>
      <c r="CH214" s="178"/>
      <c r="CI214" s="178"/>
      <c r="CJ214" s="178"/>
      <c r="CK214" s="178"/>
      <c r="CL214" s="178"/>
      <c r="CM214" s="178"/>
      <c r="CN214" s="178"/>
      <c r="CO214" s="178"/>
      <c r="CP214" s="178"/>
      <c r="CQ214" s="178"/>
      <c r="CR214" s="178"/>
      <c r="CS214" s="178"/>
      <c r="CT214" s="178"/>
      <c r="CU214" s="178"/>
      <c r="CV214" s="178"/>
      <c r="CW214" s="178"/>
      <c r="CX214" s="178"/>
      <c r="CY214" s="178"/>
      <c r="CZ214" s="178"/>
      <c r="DA214" s="178"/>
      <c r="DB214" s="178"/>
      <c r="DC214" s="178"/>
      <c r="DD214" s="178"/>
      <c r="DE214" s="178"/>
      <c r="DF214" s="178"/>
      <c r="DG214" s="178"/>
      <c r="DH214" s="178"/>
      <c r="DI214" s="247"/>
      <c r="DJ214" s="178"/>
      <c r="DK214" s="178"/>
      <c r="DL214" s="178"/>
      <c r="DM214" s="178"/>
      <c r="DN214" s="178"/>
      <c r="DO214" s="178"/>
      <c r="DP214" s="178"/>
      <c r="DQ214" s="178"/>
      <c r="DR214" s="178"/>
      <c r="DS214" s="178"/>
      <c r="DT214" s="178"/>
      <c r="DU214" s="178"/>
      <c r="DV214" s="178"/>
      <c r="DW214" s="178"/>
      <c r="DX214" s="178"/>
      <c r="DY214" s="247"/>
      <c r="DZ214" s="178"/>
      <c r="EA214" s="178"/>
      <c r="EB214" s="178"/>
      <c r="EC214" s="178"/>
      <c r="ED214" s="178"/>
      <c r="EE214" s="178"/>
      <c r="EF214" s="178"/>
      <c r="EG214" s="178"/>
      <c r="EH214" s="178"/>
      <c r="EI214" s="178"/>
      <c r="EJ214" s="178"/>
      <c r="EK214" s="178"/>
      <c r="EL214" s="178"/>
      <c r="EM214" s="178"/>
      <c r="EN214" s="178"/>
      <c r="EO214" s="178"/>
      <c r="EP214" s="178"/>
      <c r="EQ214" s="178"/>
      <c r="ER214" s="178"/>
      <c r="FV214" s="14"/>
      <c r="GC214" s="1"/>
      <c r="GD214" s="14"/>
      <c r="GK214" s="1"/>
    </row>
    <row r="215" s="2" customFormat="1" customHeight="1" spans="2:193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AL215" s="244"/>
      <c r="AN215" s="244"/>
      <c r="AP215" s="244"/>
      <c r="AR215" s="244"/>
      <c r="AU215" s="244"/>
      <c r="AW215" s="244"/>
      <c r="AY215" s="244"/>
      <c r="BA215" s="244"/>
      <c r="CD215" s="178"/>
      <c r="CE215" s="178"/>
      <c r="CF215" s="178"/>
      <c r="CG215" s="178"/>
      <c r="CH215" s="178"/>
      <c r="CI215" s="178"/>
      <c r="CJ215" s="178"/>
      <c r="CK215" s="178"/>
      <c r="CL215" s="178"/>
      <c r="CM215" s="178"/>
      <c r="CN215" s="178"/>
      <c r="CO215" s="178"/>
      <c r="CP215" s="178"/>
      <c r="CQ215" s="178"/>
      <c r="CR215" s="178"/>
      <c r="CS215" s="178"/>
      <c r="CT215" s="178"/>
      <c r="CU215" s="178"/>
      <c r="CV215" s="178"/>
      <c r="CW215" s="178"/>
      <c r="CX215" s="178"/>
      <c r="CY215" s="178"/>
      <c r="CZ215" s="178"/>
      <c r="DA215" s="178"/>
      <c r="DB215" s="178"/>
      <c r="DC215" s="178"/>
      <c r="DD215" s="178"/>
      <c r="DE215" s="178"/>
      <c r="DF215" s="178"/>
      <c r="DG215" s="178"/>
      <c r="DH215" s="178"/>
      <c r="DI215" s="247"/>
      <c r="DJ215" s="178"/>
      <c r="DK215" s="178"/>
      <c r="DL215" s="178"/>
      <c r="DM215" s="178"/>
      <c r="DN215" s="178"/>
      <c r="DO215" s="178"/>
      <c r="DP215" s="178"/>
      <c r="DQ215" s="178"/>
      <c r="DR215" s="178"/>
      <c r="DS215" s="178"/>
      <c r="DT215" s="178"/>
      <c r="DU215" s="178"/>
      <c r="DV215" s="178"/>
      <c r="DW215" s="178"/>
      <c r="DX215" s="178"/>
      <c r="DY215" s="247"/>
      <c r="DZ215" s="178"/>
      <c r="EA215" s="178"/>
      <c r="EB215" s="178"/>
      <c r="EC215" s="178"/>
      <c r="ED215" s="178"/>
      <c r="EE215" s="178"/>
      <c r="EF215" s="178"/>
      <c r="EG215" s="178"/>
      <c r="EH215" s="178"/>
      <c r="EI215" s="178"/>
      <c r="EJ215" s="178"/>
      <c r="EK215" s="178"/>
      <c r="EL215" s="178"/>
      <c r="EM215" s="178"/>
      <c r="EN215" s="178"/>
      <c r="EO215" s="178"/>
      <c r="EP215" s="178"/>
      <c r="EQ215" s="178"/>
      <c r="ER215" s="178"/>
      <c r="FV215" s="14"/>
      <c r="GC215" s="1"/>
      <c r="GD215" s="14"/>
      <c r="GK215" s="1"/>
    </row>
    <row r="216" s="2" customFormat="1" customHeight="1" spans="2:193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AL216" s="244"/>
      <c r="AN216" s="244"/>
      <c r="AP216" s="244"/>
      <c r="AR216" s="244"/>
      <c r="AU216" s="244"/>
      <c r="AW216" s="244"/>
      <c r="AY216" s="244"/>
      <c r="BA216" s="244"/>
      <c r="CD216" s="178"/>
      <c r="CE216" s="178"/>
      <c r="CF216" s="178"/>
      <c r="CG216" s="178"/>
      <c r="CH216" s="178"/>
      <c r="CI216" s="178"/>
      <c r="CJ216" s="178"/>
      <c r="CK216" s="178"/>
      <c r="CL216" s="178"/>
      <c r="CM216" s="178"/>
      <c r="CN216" s="178"/>
      <c r="CO216" s="178"/>
      <c r="CP216" s="178"/>
      <c r="CQ216" s="178"/>
      <c r="CR216" s="178"/>
      <c r="CS216" s="178"/>
      <c r="CT216" s="178"/>
      <c r="CU216" s="178"/>
      <c r="CV216" s="178"/>
      <c r="CW216" s="178"/>
      <c r="CX216" s="178"/>
      <c r="CY216" s="178"/>
      <c r="CZ216" s="178"/>
      <c r="DA216" s="178"/>
      <c r="DB216" s="178"/>
      <c r="DC216" s="178"/>
      <c r="DD216" s="178"/>
      <c r="DE216" s="178"/>
      <c r="DF216" s="178"/>
      <c r="DG216" s="178"/>
      <c r="DH216" s="178"/>
      <c r="DI216" s="247"/>
      <c r="DJ216" s="178"/>
      <c r="DK216" s="178"/>
      <c r="DL216" s="178"/>
      <c r="DM216" s="178"/>
      <c r="DN216" s="178"/>
      <c r="DO216" s="178"/>
      <c r="DP216" s="178"/>
      <c r="DQ216" s="178"/>
      <c r="DR216" s="178"/>
      <c r="DS216" s="178"/>
      <c r="DT216" s="178"/>
      <c r="DU216" s="178"/>
      <c r="DV216" s="178"/>
      <c r="DW216" s="178"/>
      <c r="DX216" s="178"/>
      <c r="DY216" s="247"/>
      <c r="DZ216" s="178"/>
      <c r="EA216" s="178"/>
      <c r="EB216" s="178"/>
      <c r="EC216" s="178"/>
      <c r="ED216" s="178"/>
      <c r="EE216" s="178"/>
      <c r="EF216" s="178"/>
      <c r="EG216" s="178"/>
      <c r="EH216" s="178"/>
      <c r="EI216" s="178"/>
      <c r="EJ216" s="178"/>
      <c r="EK216" s="178"/>
      <c r="EL216" s="178"/>
      <c r="EM216" s="178"/>
      <c r="EN216" s="178"/>
      <c r="EO216" s="178"/>
      <c r="EP216" s="178"/>
      <c r="EQ216" s="178"/>
      <c r="ER216" s="178"/>
      <c r="FV216" s="14"/>
      <c r="GC216" s="1"/>
      <c r="GD216" s="14"/>
      <c r="GK216" s="1"/>
    </row>
    <row r="217" s="2" customFormat="1" customHeight="1" spans="2:193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AL217" s="244"/>
      <c r="AN217" s="244"/>
      <c r="AP217" s="244"/>
      <c r="AR217" s="244"/>
      <c r="AU217" s="244"/>
      <c r="AW217" s="244"/>
      <c r="AY217" s="244"/>
      <c r="BA217" s="244"/>
      <c r="CD217" s="178"/>
      <c r="CE217" s="178"/>
      <c r="CF217" s="178"/>
      <c r="CG217" s="178"/>
      <c r="CH217" s="178"/>
      <c r="CI217" s="178"/>
      <c r="CJ217" s="178"/>
      <c r="CK217" s="178"/>
      <c r="CL217" s="178"/>
      <c r="CM217" s="178"/>
      <c r="CN217" s="178"/>
      <c r="CO217" s="178"/>
      <c r="CP217" s="178"/>
      <c r="CQ217" s="178"/>
      <c r="CR217" s="178"/>
      <c r="CS217" s="178"/>
      <c r="CT217" s="178"/>
      <c r="CU217" s="178"/>
      <c r="CV217" s="178"/>
      <c r="CW217" s="178"/>
      <c r="CX217" s="178"/>
      <c r="CY217" s="178"/>
      <c r="CZ217" s="178"/>
      <c r="DA217" s="178"/>
      <c r="DB217" s="178"/>
      <c r="DC217" s="178"/>
      <c r="DD217" s="178"/>
      <c r="DE217" s="178"/>
      <c r="DF217" s="178"/>
      <c r="DG217" s="178"/>
      <c r="DH217" s="178"/>
      <c r="DI217" s="247"/>
      <c r="DJ217" s="178"/>
      <c r="DK217" s="178"/>
      <c r="DL217" s="178"/>
      <c r="DM217" s="178"/>
      <c r="DN217" s="178"/>
      <c r="DO217" s="178"/>
      <c r="DP217" s="178"/>
      <c r="DQ217" s="178"/>
      <c r="DR217" s="178"/>
      <c r="DS217" s="178"/>
      <c r="DT217" s="178"/>
      <c r="DU217" s="178"/>
      <c r="DV217" s="178"/>
      <c r="DW217" s="178"/>
      <c r="DX217" s="178"/>
      <c r="DY217" s="247"/>
      <c r="DZ217" s="178"/>
      <c r="EA217" s="178"/>
      <c r="EB217" s="178"/>
      <c r="EC217" s="178"/>
      <c r="ED217" s="178"/>
      <c r="EE217" s="178"/>
      <c r="EF217" s="178"/>
      <c r="EG217" s="178"/>
      <c r="EH217" s="178"/>
      <c r="EI217" s="178"/>
      <c r="EJ217" s="178"/>
      <c r="EK217" s="178"/>
      <c r="EL217" s="178"/>
      <c r="EM217" s="178"/>
      <c r="EN217" s="178"/>
      <c r="EO217" s="178"/>
      <c r="EP217" s="178"/>
      <c r="EQ217" s="178"/>
      <c r="ER217" s="178"/>
      <c r="FV217" s="14"/>
      <c r="GC217" s="1"/>
      <c r="GD217" s="14"/>
      <c r="GK217" s="1"/>
    </row>
    <row r="218" customHeight="1" spans="2:193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GC218" s="1"/>
      <c r="GK218" s="1"/>
    </row>
    <row r="219" customHeight="1" spans="2:193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GC219" s="1"/>
      <c r="GK219" s="1"/>
    </row>
    <row r="220" customHeight="1" spans="2:193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GC220" s="1"/>
      <c r="GK220" s="1"/>
    </row>
    <row r="221" customHeight="1" spans="2:193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GC221" s="1"/>
      <c r="GK221" s="1"/>
    </row>
    <row r="222" customHeight="1" spans="2:193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GC222" s="1"/>
      <c r="GK222" s="1"/>
    </row>
    <row r="223" customHeight="1" spans="2:193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GC223" s="1"/>
      <c r="GK223" s="1"/>
    </row>
    <row r="224" customHeight="1" spans="2:193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GC224" s="1"/>
      <c r="GK224" s="1"/>
    </row>
    <row r="225" customHeight="1" spans="2:193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GC225" s="1"/>
      <c r="GK225" s="1"/>
    </row>
    <row r="226" customHeight="1" spans="2:193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GC226" s="1"/>
      <c r="GK226" s="1"/>
    </row>
    <row r="227" customHeight="1" spans="2:193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GC227" s="1"/>
      <c r="GK227" s="1"/>
    </row>
    <row r="228" customHeight="1" spans="2:193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GC228" s="1"/>
      <c r="GK228" s="1"/>
    </row>
    <row r="229" customHeight="1" spans="2:193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GC229" s="1"/>
      <c r="GK229" s="1"/>
    </row>
    <row r="230" customHeight="1" spans="2:193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GC230" s="1"/>
      <c r="GK230" s="1"/>
    </row>
    <row r="231" customHeight="1" spans="2:193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GC231" s="1"/>
      <c r="GK231" s="1"/>
    </row>
    <row r="232" customHeight="1" spans="2:193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GC232" s="1"/>
      <c r="GK232" s="1"/>
    </row>
    <row r="233" customHeight="1" spans="2:193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GC233" s="1"/>
      <c r="GK233" s="1"/>
    </row>
    <row r="234" customHeight="1" spans="2:193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GC234" s="1"/>
      <c r="GK234" s="1"/>
    </row>
    <row r="235" customHeight="1" spans="2:193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GC235" s="1"/>
      <c r="GK235" s="1"/>
    </row>
    <row r="236" customHeight="1" spans="2:193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GC236" s="1"/>
      <c r="GK236" s="1"/>
    </row>
    <row r="237" customHeight="1" spans="2:193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GC237" s="1"/>
      <c r="GK237" s="1"/>
    </row>
    <row r="238" customHeight="1" spans="2:193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GC238" s="1"/>
      <c r="GK238" s="1"/>
    </row>
    <row r="239" customHeight="1" spans="2:193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GC239" s="1"/>
      <c r="GK239" s="1"/>
    </row>
    <row r="240" customHeight="1" spans="2:193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GC240" s="1"/>
      <c r="GK240" s="1"/>
    </row>
    <row r="241" customHeight="1" spans="2:193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GC241" s="1"/>
      <c r="GK241" s="1"/>
    </row>
    <row r="242" customHeight="1" spans="2:193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GC242" s="1"/>
      <c r="GK242" s="1"/>
    </row>
    <row r="243" customHeight="1" spans="2:193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GC243" s="1"/>
      <c r="GK243" s="1"/>
    </row>
    <row r="244" customHeight="1" spans="2:193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GC244" s="1"/>
      <c r="GK244" s="1"/>
    </row>
    <row r="245" customHeight="1" spans="2:193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GC245" s="1"/>
      <c r="GK245" s="1"/>
    </row>
    <row r="246" customHeight="1" spans="2:193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GC246" s="1"/>
      <c r="GK246" s="1"/>
    </row>
    <row r="247" customHeight="1" spans="2:193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GC247" s="1"/>
      <c r="GK247" s="1"/>
    </row>
    <row r="248" customHeight="1" spans="2:193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GC248" s="1"/>
      <c r="GK248" s="1"/>
    </row>
    <row r="249" customHeight="1" spans="2:193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GC249" s="1"/>
      <c r="GK249" s="1"/>
    </row>
    <row r="250" customHeight="1" spans="2:193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GC250" s="1"/>
      <c r="GK250" s="1"/>
    </row>
    <row r="251" customHeight="1" spans="2:193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GC251" s="1"/>
      <c r="GK251" s="1"/>
    </row>
    <row r="252" customHeight="1" spans="2:193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GC252" s="1"/>
      <c r="GK252" s="1"/>
    </row>
    <row r="253" customHeight="1" spans="2:193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GC253" s="1"/>
      <c r="GK253" s="1"/>
    </row>
    <row r="254" customHeight="1" spans="2:193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GC254" s="1"/>
      <c r="GK254" s="1"/>
    </row>
    <row r="255" customHeight="1" spans="2:193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GC255" s="1"/>
      <c r="GK255" s="1"/>
    </row>
    <row r="256" customHeight="1" spans="2:193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GC256" s="1"/>
      <c r="GK256" s="1"/>
    </row>
    <row r="257" customHeight="1" spans="2:193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GC257" s="1"/>
      <c r="GK257" s="1"/>
    </row>
    <row r="258" customHeight="1" spans="2:193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GC258" s="1"/>
      <c r="GK258" s="1"/>
    </row>
    <row r="259" customHeight="1" spans="2:193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GC259" s="1"/>
      <c r="GK259" s="1"/>
    </row>
    <row r="260" customHeight="1" spans="2:193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GC260" s="1"/>
      <c r="GK260" s="1"/>
    </row>
    <row r="261" customHeight="1" spans="2:193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GC261" s="1"/>
      <c r="GK261" s="1"/>
    </row>
    <row r="262" customHeight="1" spans="2:193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GC262" s="1"/>
      <c r="GK262" s="1"/>
    </row>
    <row r="263" customHeight="1" spans="2:193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GC263" s="1"/>
      <c r="GK263" s="1"/>
    </row>
    <row r="264" customHeight="1" spans="2:19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GC264" s="1"/>
      <c r="GK264" s="1"/>
    </row>
    <row r="265" customHeight="1" spans="2:193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GC265" s="1"/>
      <c r="GK265" s="1"/>
    </row>
    <row r="266" customHeight="1" spans="2:193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GC266" s="1"/>
      <c r="GK266" s="1"/>
    </row>
    <row r="267" customHeight="1" spans="2:193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GC267" s="1"/>
      <c r="GK267" s="1"/>
    </row>
    <row r="268" customHeight="1" spans="2:193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GC268" s="1"/>
      <c r="GK268" s="1"/>
    </row>
    <row r="269" customHeight="1" spans="2:193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GC269" s="1"/>
      <c r="GK269" s="1"/>
    </row>
    <row r="270" customHeight="1" spans="2:193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GC270" s="1"/>
      <c r="GK270" s="1"/>
    </row>
    <row r="271" customHeight="1" spans="2:193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GC271" s="1"/>
      <c r="GK271" s="1"/>
    </row>
    <row r="272" customHeight="1" spans="2:193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GC272" s="1"/>
      <c r="GK272" s="1"/>
    </row>
    <row r="273" customHeight="1" spans="2:193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GC273" s="1"/>
      <c r="GK273" s="1"/>
    </row>
    <row r="274" customHeight="1" spans="2:193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GC274" s="1"/>
      <c r="GK274" s="1"/>
    </row>
    <row r="275" customHeight="1" spans="2:193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GC275" s="1"/>
      <c r="GK275" s="1"/>
    </row>
    <row r="276" customHeight="1" spans="2:193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GC276" s="1"/>
      <c r="GK276" s="1"/>
    </row>
    <row r="277" customHeight="1" spans="2:193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GC277" s="1"/>
      <c r="GK277" s="1"/>
    </row>
    <row r="278" customHeight="1" spans="2:193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GC278" s="1"/>
      <c r="GK278" s="1"/>
    </row>
    <row r="279" customHeight="1" spans="2:37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customHeight="1" spans="2:37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customHeight="1" spans="2:37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customHeight="1" spans="2:37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customHeight="1" spans="2:37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customHeight="1" spans="2:37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customHeight="1" spans="2:37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customHeight="1" spans="2:37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customHeight="1" spans="2:37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customHeight="1" spans="2:37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customHeight="1" spans="2:37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customHeight="1" spans="2:37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customHeight="1" spans="2:37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customHeight="1" spans="2:37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customHeight="1" spans="2:37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customHeight="1" spans="2:37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customHeight="1" spans="2:37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customHeight="1" spans="2:37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customHeight="1" spans="2:37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customHeight="1" spans="2:37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customHeight="1" spans="2:37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customHeight="1" spans="2:37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customHeight="1" spans="2:37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customHeight="1" spans="2:37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customHeight="1" spans="2:37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customHeight="1" spans="2:37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customHeight="1" spans="2:37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customHeight="1" spans="2:37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customHeight="1" spans="2:37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customHeight="1" spans="2:37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customHeight="1" spans="2:37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customHeight="1" spans="2:37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customHeight="1" spans="2:37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customHeight="1" spans="2:37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customHeight="1" spans="2:37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customHeight="1" spans="2:37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customHeight="1" spans="2:37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customHeight="1" spans="2:37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customHeight="1" spans="2:37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customHeight="1" spans="2:37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customHeight="1" spans="2:37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customHeight="1" spans="2:37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customHeight="1" spans="2:37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customHeight="1" spans="2:37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customHeight="1" spans="2:37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customHeight="1" spans="2:37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customHeight="1" spans="2:37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customHeight="1" spans="2:37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customHeight="1" spans="2:37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customHeight="1" spans="2:37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customHeight="1" spans="2:37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customHeight="1" spans="2:37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customHeight="1" spans="2:37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customHeight="1" spans="2:37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customHeight="1" spans="2:37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customHeight="1" spans="2:37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customHeight="1" spans="2:37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customHeight="1" spans="2:37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customHeight="1" spans="2:37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customHeight="1" spans="2:37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customHeight="1" spans="2:37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customHeight="1" spans="2:37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customHeight="1" spans="2:37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customHeight="1" spans="2:37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customHeight="1" spans="2:37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customHeight="1" spans="2:37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customHeight="1" spans="2:37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customHeight="1" spans="2:37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customHeight="1" spans="2:37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customHeight="1" spans="2:37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customHeight="1" spans="2:37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customHeight="1" spans="2:37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customHeight="1" spans="2:37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customHeight="1" spans="2:37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customHeight="1" spans="2:37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customHeight="1" spans="2:37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customHeight="1" spans="2:37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customHeight="1" spans="2:37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customHeight="1" spans="2:37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customHeight="1" spans="2:37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customHeight="1" spans="2:37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customHeight="1" spans="2:37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customHeight="1" spans="2:37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customHeight="1" spans="2:37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customHeight="1" spans="2:37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customHeight="1" spans="2:37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customHeight="1" spans="2:37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customHeight="1" spans="2:37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customHeight="1" spans="2:37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customHeight="1" spans="2:37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customHeight="1" spans="2:37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customHeight="1" spans="2:37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customHeight="1" spans="2:37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customHeight="1" spans="2:37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customHeight="1" spans="2:37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customHeight="1" spans="2:37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customHeight="1" spans="2:37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customHeight="1" spans="2:37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customHeight="1" spans="2:37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customHeight="1" spans="2:37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customHeight="1" spans="2:37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customHeight="1" spans="2:37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customHeight="1" spans="2:37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customHeight="1" spans="2:37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customHeight="1" spans="2:37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customHeight="1" spans="2:37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customHeight="1" spans="2:37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customHeight="1" spans="2:37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customHeight="1" spans="2:37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customHeight="1" spans="2:37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customHeight="1" spans="2:37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customHeight="1" spans="2:37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customHeight="1" spans="2:37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customHeight="1" spans="2:37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customHeight="1" spans="2:37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customHeight="1" spans="2:37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customHeight="1" spans="2:37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customHeight="1" spans="2:37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customHeight="1" spans="2:37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customHeight="1" spans="2:37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customHeight="1" spans="2:37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customHeight="1" spans="2:37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customHeight="1" spans="2:37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customHeight="1" spans="2:37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customHeight="1" spans="2:37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customHeight="1" spans="2:37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customHeight="1" spans="2:37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customHeight="1" spans="2:37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customHeight="1" spans="2:37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customHeight="1" spans="2:37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customHeight="1" spans="2:37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customHeight="1" spans="2:37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customHeight="1" spans="2:37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customHeight="1" spans="2:37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customHeight="1" spans="2:37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customHeight="1" spans="2:37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customHeight="1" spans="2:37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customHeight="1" spans="2:37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customHeight="1" spans="2:37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customHeight="1" spans="2:37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customHeight="1" spans="2:37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customHeight="1" spans="2:37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customHeight="1" spans="2:37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customHeight="1" spans="2:37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customHeight="1" spans="2:37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customHeight="1" spans="2:37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customHeight="1" spans="2:37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customHeight="1" spans="2:37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customHeight="1" spans="2:37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customHeight="1" spans="2:37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customHeight="1" spans="2:37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customHeight="1" spans="2:37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customHeight="1" spans="2:37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customHeight="1" spans="2:37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customHeight="1" spans="2:37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customHeight="1" spans="2:37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customHeight="1" spans="2:37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customHeight="1" spans="2:37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customHeight="1" spans="2:37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customHeight="1" spans="2:37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customHeight="1" spans="2:37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customHeight="1" spans="2:37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customHeight="1" spans="2:37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customHeight="1" spans="2:37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customHeight="1" spans="2:37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customHeight="1" spans="2:37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customHeight="1" spans="2:37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customHeight="1" spans="2:37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customHeight="1" spans="2:37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customHeight="1" spans="2:37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customHeight="1" spans="2:37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customHeight="1" spans="2:37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customHeight="1" spans="2:37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customHeight="1" spans="2:37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customHeight="1" spans="2:37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customHeight="1" spans="2:37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customHeight="1" spans="2:37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customHeight="1" spans="2:37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customHeight="1" spans="2:37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customHeight="1" spans="2:37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customHeight="1" spans="2:37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customHeight="1" spans="2:37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customHeight="1" spans="2:37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customHeight="1" spans="2:37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customHeight="1" spans="2:37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customHeight="1" spans="2:37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customHeight="1" spans="2:37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customHeight="1" spans="2:37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customHeight="1" spans="2:37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customHeight="1" spans="2:37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customHeight="1" spans="2:37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customHeight="1" spans="2:37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customHeight="1" spans="2:37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customHeight="1" spans="2:37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customHeight="1" spans="2:37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customHeight="1" spans="2:37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customHeight="1" spans="2:37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customHeight="1" spans="2:37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customHeight="1" spans="2:37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customHeight="1" spans="2:37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customHeight="1" spans="2:37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customHeight="1" spans="2:37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customHeight="1" spans="2:37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customHeight="1" spans="2:37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customHeight="1" spans="2:37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customHeight="1" spans="2:37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customHeight="1" spans="2:37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customHeight="1" spans="2:37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customHeight="1" spans="2:37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customHeight="1" spans="2:37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customHeight="1" spans="2:37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customHeight="1" spans="2:37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customHeight="1" spans="2:37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customHeight="1" spans="2:37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customHeight="1" spans="2:37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customHeight="1" spans="2:37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customHeight="1" spans="2:37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customHeight="1" spans="2:37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customHeight="1" spans="2:37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customHeight="1" spans="2:37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customHeight="1" spans="2:37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customHeight="1" spans="2:37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customHeight="1" spans="2:37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customHeight="1" spans="2:37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customHeight="1" spans="2:37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customHeight="1" spans="2:37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customHeight="1" spans="2:37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customHeight="1" spans="2:37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customHeight="1" spans="2:37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customHeight="1" spans="2:37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customHeight="1" spans="2:37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customHeight="1" spans="2:37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customHeight="1" spans="2:37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customHeight="1" spans="2:37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customHeight="1" spans="2:37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customHeight="1" spans="2:37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customHeight="1" spans="2:37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customHeight="1" spans="2:37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customHeight="1" spans="2:37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customHeight="1" spans="2:37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customHeight="1" spans="2:37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customHeight="1" spans="2:37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customHeight="1" spans="2:37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customHeight="1" spans="2:37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customHeight="1" spans="2:37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customHeight="1" spans="2:37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customHeight="1" spans="2:37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customHeight="1" spans="2:37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customHeight="1" spans="2:37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customHeight="1" spans="2:37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customHeight="1" spans="2:37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customHeight="1" spans="2:37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customHeight="1" spans="2:37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customHeight="1" spans="2:37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customHeight="1" spans="2:37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customHeight="1" spans="2:37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customHeight="1" spans="2:37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customHeight="1" spans="2:37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customHeight="1" spans="2:37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customHeight="1" spans="2:37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customHeight="1" spans="2:37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customHeight="1" spans="2:37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customHeight="1" spans="2:37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customHeight="1" spans="2:37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customHeight="1" spans="2:37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customHeight="1" spans="2:37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customHeight="1" spans="2:37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customHeight="1" spans="2:37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customHeight="1" spans="2:37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customHeight="1" spans="2:37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customHeight="1" spans="2:37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customHeight="1" spans="2:37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customHeight="1" spans="2:37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customHeight="1" spans="2:37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customHeight="1" spans="2:37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customHeight="1" spans="2:37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customHeight="1" spans="2:37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customHeight="1" spans="2:37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customHeight="1" spans="2:37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customHeight="1" spans="2:37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customHeight="1" spans="2:37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customHeight="1" spans="2:37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customHeight="1" spans="2:37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customHeight="1" spans="2:37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customHeight="1" spans="2:37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customHeight="1" spans="2:37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customHeight="1" spans="2:37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customHeight="1" spans="2:37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customHeight="1" spans="2:37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customHeight="1" spans="2:37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customHeight="1" spans="2:37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customHeight="1" spans="2:37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customHeight="1" spans="2:37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customHeight="1" spans="2:37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customHeight="1" spans="2:37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customHeight="1" spans="2:37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customHeight="1" spans="2:37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customHeight="1" spans="2:37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customHeight="1" spans="2:37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customHeight="1" spans="2:37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customHeight="1" spans="2:37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customHeight="1" spans="2:37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customHeight="1" spans="2:37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customHeight="1" spans="2:37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customHeight="1" spans="2:37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customHeight="1" spans="2:37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customHeight="1" spans="2:37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customHeight="1" spans="2:37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customHeight="1" spans="2:37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customHeight="1" spans="2:37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customHeight="1" spans="2:37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customHeight="1" spans="2:37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customHeight="1" spans="2:37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customHeight="1" spans="2:37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customHeight="1" spans="2:37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customHeight="1" spans="2:37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customHeight="1" spans="2:37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customHeight="1" spans="2:37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customHeight="1" spans="2:37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customHeight="1" spans="2:37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customHeight="1" spans="2:37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customHeight="1" spans="2:37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customHeight="1" spans="2:37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customHeight="1" spans="2:37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customHeight="1" spans="2:37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customHeight="1" spans="2:37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customHeight="1" spans="2:37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customHeight="1" spans="2:37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customHeight="1" spans="2:37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customHeight="1" spans="2:37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customHeight="1" spans="2:37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customHeight="1" spans="2:37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customHeight="1" spans="2:37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customHeight="1" spans="2:37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customHeight="1" spans="2:37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customHeight="1" spans="2:37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customHeight="1" spans="2:37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customHeight="1" spans="2:37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customHeight="1" spans="2:37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customHeight="1" spans="2:37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customHeight="1" spans="2:37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customHeight="1" spans="2:37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customHeight="1" spans="2:37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customHeight="1" spans="2:37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customHeight="1" spans="2:37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customHeight="1" spans="2:37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customHeight="1" spans="2:37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customHeight="1" spans="2:37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customHeight="1" spans="2:37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customHeight="1" spans="2:37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customHeight="1" spans="2:37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customHeight="1" spans="2:37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customHeight="1" spans="2:37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customHeight="1" spans="2:37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customHeight="1" spans="2:37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customHeight="1" spans="2:37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customHeight="1" spans="2:37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customHeight="1" spans="2:37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customHeight="1" spans="2:37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customHeight="1" spans="2:37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customHeight="1" spans="2:37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customHeight="1" spans="2:37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customHeight="1" spans="2:37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customHeight="1" spans="2:37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customHeight="1" spans="2:37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customHeight="1" spans="2:37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customHeight="1" spans="2:37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customHeight="1" spans="2:37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customHeight="1" spans="2:37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customHeight="1" spans="2:37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customHeight="1" spans="2:37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customHeight="1" spans="2:37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customHeight="1" spans="2:37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customHeight="1" spans="2:37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customHeight="1" spans="2:37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customHeight="1" spans="2:37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customHeight="1" spans="2:37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customHeight="1" spans="2:37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customHeight="1" spans="2:37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customHeight="1" spans="2:37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customHeight="1" spans="2:37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customHeight="1" spans="2:37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customHeight="1" spans="2:37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customHeight="1" spans="2:37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customHeight="1" spans="2:37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customHeight="1" spans="2:37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customHeight="1" spans="2:37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customHeight="1" spans="2:37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customHeight="1" spans="2:37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customHeight="1" spans="2:37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customHeight="1" spans="2:37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customHeight="1" spans="2:37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customHeight="1" spans="2:37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customHeight="1" spans="2:37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customHeight="1" spans="2:37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customHeight="1" spans="2:37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customHeight="1" spans="2:37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customHeight="1" spans="2:37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customHeight="1" spans="2:37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customHeight="1" spans="2:37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customHeight="1" spans="2:37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customHeight="1" spans="2:37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customHeight="1" spans="2:37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customHeight="1" spans="2:37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customHeight="1" spans="2:37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customHeight="1" spans="2:37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customHeight="1" spans="2:37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customHeight="1" spans="2:37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customHeight="1" spans="2:37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customHeight="1" spans="2:37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customHeight="1" spans="2:37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customHeight="1" spans="2:37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customHeight="1" spans="2:37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customHeight="1" spans="2:37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customHeight="1" spans="2:37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customHeight="1" spans="2:37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customHeight="1" spans="2:37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customHeight="1" spans="2:37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customHeight="1" spans="2:37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customHeight="1" spans="2:37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customHeight="1" spans="2:37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customHeight="1" spans="2:37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customHeight="1" spans="2:37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customHeight="1" spans="2:37">
      <c r="B702" s="5"/>
      <c r="C702" s="5"/>
      <c r="D702" s="5"/>
      <c r="E702" s="5"/>
      <c r="F702" s="5"/>
      <c r="G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</sheetData>
  <sheetProtection password="CA38" sheet="1" formatCells="0" formatColumns="0" formatRows="0" insertRows="0" insertColumns="0" insertHyperlinks="0" deleteColumns="0" deleteRows="0" objects="1"/>
  <mergeCells count="41">
    <mergeCell ref="BM1:GC1"/>
    <mergeCell ref="W3:AC3"/>
    <mergeCell ref="AE3:AK3"/>
    <mergeCell ref="AL3:AR3"/>
    <mergeCell ref="AU3:BA3"/>
    <mergeCell ref="BB3:BH3"/>
    <mergeCell ref="BM3:BT3"/>
    <mergeCell ref="BU3:CB3"/>
    <mergeCell ref="CC3:CJ3"/>
    <mergeCell ref="CK3:CN3"/>
    <mergeCell ref="CO3:CV3"/>
    <mergeCell ref="CW3:DD3"/>
    <mergeCell ref="DG3:DL3"/>
    <mergeCell ref="DP3:DW3"/>
    <mergeCell ref="DY3:ED3"/>
    <mergeCell ref="EG3:EJ3"/>
    <mergeCell ref="EL3:EQ3"/>
    <mergeCell ref="ET3:EW3"/>
    <mergeCell ref="EX3:FA3"/>
    <mergeCell ref="FB3:FE3"/>
    <mergeCell ref="FF3:FM3"/>
    <mergeCell ref="FO3:FU3"/>
    <mergeCell ref="FW3:GB3"/>
    <mergeCell ref="GE3:GJ3"/>
    <mergeCell ref="B5:G5"/>
    <mergeCell ref="B9:I9"/>
    <mergeCell ref="B13:I13"/>
    <mergeCell ref="A16:I16"/>
    <mergeCell ref="A34:I34"/>
    <mergeCell ref="B55:J55"/>
    <mergeCell ref="B24:B25"/>
    <mergeCell ref="C24:C25"/>
    <mergeCell ref="C27:C28"/>
    <mergeCell ref="C50:C51"/>
    <mergeCell ref="C59:C60"/>
    <mergeCell ref="F24:F25"/>
    <mergeCell ref="F27:F28"/>
    <mergeCell ref="F50:F51"/>
    <mergeCell ref="F59:F60"/>
    <mergeCell ref="B1:G2"/>
    <mergeCell ref="N3:U4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Strucno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Zoci</cp:lastModifiedBy>
  <dcterms:created xsi:type="dcterms:W3CDTF">2012-06-05T13:24:00Z</dcterms:created>
  <cp:lastPrinted>2012-06-06T11:40:00Z</cp:lastPrinted>
  <dcterms:modified xsi:type="dcterms:W3CDTF">2023-05-18T11:48:19Z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1309EABBF9C34645A3EBDE715A307690</vt:lpwstr>
  </property>
</Properties>
</file>